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9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45621"/>
</workbook>
</file>

<file path=xl/calcChain.xml><?xml version="1.0" encoding="utf-8"?>
<calcChain xmlns="http://schemas.openxmlformats.org/spreadsheetml/2006/main">
  <c r="J6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5" i="10" l="1"/>
  <c r="J20" i="1" l="1"/>
  <c r="J19" i="7"/>
  <c r="J28" i="9"/>
  <c r="J27" i="9"/>
  <c r="J26" i="9"/>
  <c r="J25" i="9"/>
  <c r="J24" i="9"/>
  <c r="J23" i="9"/>
  <c r="J22" i="9"/>
  <c r="J21" i="9"/>
  <c r="J20" i="9"/>
  <c r="J19" i="9"/>
  <c r="J6" i="9" l="1"/>
  <c r="J7" i="9"/>
  <c r="J8" i="9"/>
  <c r="J9" i="9"/>
  <c r="J10" i="9"/>
  <c r="J11" i="9"/>
  <c r="J12" i="9"/>
  <c r="J13" i="9"/>
  <c r="J14" i="9"/>
  <c r="J15" i="9"/>
  <c r="J16" i="9"/>
  <c r="J17" i="9"/>
  <c r="J5" i="9"/>
  <c r="J5" i="8"/>
  <c r="J29" i="7" l="1"/>
  <c r="J29" i="8" s="1"/>
  <c r="J27" i="7"/>
  <c r="J21" i="1"/>
  <c r="J26" i="2"/>
  <c r="J30" i="7"/>
  <c r="J30" i="8"/>
  <c r="J28" i="8"/>
  <c r="J25" i="8"/>
  <c r="J24" i="8"/>
  <c r="J23" i="8"/>
  <c r="J22" i="8"/>
  <c r="J21" i="8"/>
  <c r="J19" i="8"/>
  <c r="J18" i="9" s="1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8" i="7" l="1"/>
  <c r="J19" i="1"/>
  <c r="J17" i="7"/>
  <c r="J6" i="7"/>
  <c r="J7" i="7"/>
  <c r="J9" i="7"/>
  <c r="J10" i="7"/>
  <c r="J11" i="7"/>
  <c r="J12" i="7"/>
  <c r="J13" i="7"/>
  <c r="J14" i="7"/>
  <c r="J15" i="7"/>
  <c r="J16" i="7"/>
  <c r="J21" i="7"/>
  <c r="J22" i="7"/>
  <c r="J23" i="7"/>
  <c r="J24" i="7"/>
  <c r="J25" i="7"/>
  <c r="J28" i="7"/>
  <c r="J5" i="7"/>
  <c r="J29" i="6" l="1"/>
  <c r="J30" i="6"/>
  <c r="J28" i="5"/>
  <c r="J27" i="5"/>
  <c r="J28" i="6"/>
  <c r="J7" i="6"/>
  <c r="J8" i="6"/>
  <c r="J9" i="6"/>
  <c r="J10" i="6"/>
  <c r="J11" i="6"/>
  <c r="J12" i="6"/>
  <c r="J13" i="6"/>
  <c r="J14" i="6"/>
  <c r="J15" i="6"/>
  <c r="J16" i="6"/>
  <c r="J17" i="6"/>
  <c r="J21" i="6"/>
  <c r="J22" i="6"/>
  <c r="J17" i="5"/>
  <c r="J21" i="5"/>
  <c r="J22" i="5"/>
  <c r="J11" i="5"/>
  <c r="J12" i="5"/>
  <c r="J13" i="5"/>
  <c r="J28" i="4"/>
  <c r="J27" i="4"/>
  <c r="J17" i="4"/>
  <c r="J15" i="5"/>
  <c r="J15" i="4"/>
  <c r="J11" i="4"/>
  <c r="J12" i="4"/>
  <c r="J13" i="4"/>
  <c r="J23" i="6"/>
  <c r="J25" i="6"/>
  <c r="J26" i="6"/>
  <c r="J24" i="4"/>
  <c r="J24" i="1"/>
  <c r="J23" i="4"/>
  <c r="J26" i="4"/>
  <c r="J24" i="2"/>
  <c r="J23" i="3" s="1"/>
  <c r="J25" i="2"/>
  <c r="J24" i="3"/>
  <c r="J21" i="3"/>
  <c r="J22" i="3"/>
  <c r="J25" i="3"/>
  <c r="J25" i="4" s="1"/>
  <c r="J26" i="3"/>
  <c r="J17" i="3"/>
  <c r="J11" i="3"/>
  <c r="J12" i="3"/>
  <c r="J13" i="3"/>
  <c r="J12" i="2"/>
  <c r="J13" i="2"/>
  <c r="J24" i="5" l="1"/>
  <c r="J17" i="2"/>
  <c r="J16" i="3" s="1"/>
  <c r="J16" i="4" s="1"/>
  <c r="J16" i="5" s="1"/>
  <c r="J18" i="2"/>
  <c r="J20" i="2"/>
  <c r="J19" i="3" s="1"/>
  <c r="J19" i="4" s="1"/>
  <c r="J19" i="5" s="1"/>
  <c r="J19" i="6" s="1"/>
  <c r="J21" i="2"/>
  <c r="J20" i="3" s="1"/>
  <c r="J23" i="5"/>
  <c r="J25" i="5"/>
  <c r="J27" i="6" s="1"/>
  <c r="J26" i="5"/>
  <c r="J15" i="3"/>
  <c r="J11" i="2"/>
  <c r="J20" i="4" l="1"/>
  <c r="J20" i="5" s="1"/>
  <c r="J20" i="6" s="1"/>
  <c r="J20" i="7" s="1"/>
  <c r="J20" i="8" s="1"/>
  <c r="J26" i="7"/>
  <c r="J26" i="8" s="1"/>
  <c r="J27" i="8"/>
  <c r="J24" i="6"/>
  <c r="J16" i="2"/>
  <c r="J5" i="2" l="1"/>
  <c r="J14" i="5"/>
  <c r="J22" i="4"/>
  <c r="J21" i="4"/>
  <c r="J14" i="4"/>
  <c r="J14" i="3"/>
  <c r="J27" i="2"/>
  <c r="J23" i="2"/>
  <c r="J22" i="2"/>
  <c r="J14" i="2"/>
  <c r="J15" i="2"/>
  <c r="J15" i="1"/>
  <c r="J16" i="1" l="1"/>
  <c r="J17" i="1"/>
  <c r="J18" i="1"/>
  <c r="J19" i="2"/>
  <c r="J18" i="3" s="1"/>
  <c r="J18" i="4" s="1"/>
  <c r="J18" i="5" s="1"/>
  <c r="J18" i="6" s="1"/>
  <c r="J18" i="7" s="1"/>
  <c r="H22" i="6"/>
  <c r="H22" i="5"/>
  <c r="H22" i="3"/>
  <c r="J23" i="1"/>
  <c r="J22" i="1"/>
  <c r="J25" i="1"/>
  <c r="J14" i="1"/>
  <c r="J13" i="1"/>
  <c r="J12" i="1"/>
  <c r="J11" i="1"/>
  <c r="J26" i="1" l="1"/>
  <c r="J10" i="1"/>
  <c r="J10" i="2" s="1"/>
  <c r="J10" i="3" s="1"/>
  <c r="J10" i="4" s="1"/>
  <c r="J10" i="5" s="1"/>
  <c r="J9" i="1"/>
  <c r="J9" i="2" s="1"/>
  <c r="J9" i="3" s="1"/>
  <c r="J9" i="4" s="1"/>
  <c r="J9" i="5" s="1"/>
  <c r="J8" i="2"/>
  <c r="J8" i="3" s="1"/>
  <c r="J8" i="4" s="1"/>
  <c r="J8" i="5" s="1"/>
  <c r="J7" i="2"/>
  <c r="J7" i="3" s="1"/>
  <c r="J7" i="4" s="1"/>
  <c r="J7" i="5"/>
  <c r="J6" i="2"/>
  <c r="J6" i="3" s="1"/>
  <c r="J6" i="4" s="1"/>
  <c r="J6" i="5" s="1"/>
  <c r="J6" i="6" s="1"/>
  <c r="J5" i="3"/>
  <c r="J5" i="4" s="1"/>
  <c r="J5" i="5" s="1"/>
  <c r="J5" i="6" s="1"/>
</calcChain>
</file>

<file path=xl/sharedStrings.xml><?xml version="1.0" encoding="utf-8"?>
<sst xmlns="http://schemas.openxmlformats.org/spreadsheetml/2006/main" count="1124" uniqueCount="130">
  <si>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</si>
  <si>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</si>
  <si>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</si>
  <si>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</si>
  <si>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</si>
  <si>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</si>
  <si>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</si>
  <si>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</si>
  <si>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</si>
  <si>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</si>
  <si>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</si>
  <si>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</si>
  <si>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</si>
  <si>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</si>
  <si>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</si>
  <si>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</si>
  <si>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</si>
  <si>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</si>
  <si>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</si>
  <si>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</si>
  <si>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</si>
  <si>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</si>
  <si>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</si>
  <si>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</si>
  <si>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</si>
  <si>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</si>
  <si>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</si>
  <si>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</si>
  <si>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</si>
  <si>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</si>
  <si>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</si>
  <si>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</si>
  <si>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</si>
  <si>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</si>
  <si>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</si>
  <si>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</si>
  <si>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</si>
  <si>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</si>
  <si>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</si>
  <si>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</si>
  <si>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</si>
  <si>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</si>
  <si>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</si>
  <si>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</si>
  <si>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</si>
  <si>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</si>
  <si>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</si>
  <si>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</si>
  <si>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</si>
  <si>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</si>
  <si>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</si>
  <si>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</si>
  <si>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</si>
  <si>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</si>
  <si>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</si>
  <si>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</si>
  <si>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</si>
  <si>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</si>
  <si>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</si>
  <si>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</si>
  <si>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</si>
  <si>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</si>
  <si>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</si>
  <si>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</si>
  <si>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</si>
  <si>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004/2024</t>
  </si>
  <si>
    <t>003/2024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</si>
  <si>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</si>
  <si>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</si>
  <si>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</si>
  <si>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</si>
  <si>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</si>
  <si>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</si>
  <si>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</si>
  <si>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</si>
  <si>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</si>
  <si>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</si>
  <si>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</si>
  <si>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26/07/20223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</si>
  <si>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</si>
  <si>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</si>
  <si>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</si>
  <si>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</si>
  <si>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</si>
  <si>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</si>
  <si>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</si>
  <si>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Contratação de empresa especializada para o provimento de dados móveis, minutos de voz e Short Message Service (SMS), autorizada e/ou credenciada conforme regulamentação da Agência Nacional de Telecomunicações – ANATEL, na modalidade de processamento de cobrança reversa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</si>
  <si>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</si>
  <si>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</si>
  <si>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</si>
  <si>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</si>
  <si>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</si>
  <si>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</si>
  <si>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</si>
  <si>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</si>
  <si>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</si>
  <si>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</si>
  <si>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</si>
  <si>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</si>
  <si>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</si>
  <si>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</si>
  <si>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</si>
  <si>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</si>
  <si>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</si>
  <si>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</si>
  <si>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</si>
  <si>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</si>
  <si>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</si>
  <si>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</si>
  <si>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</si>
  <si>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</si>
  <si>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</si>
  <si>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</si>
  <si>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</si>
  <si>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01/04/2024 a 30/04/2024</t>
  </si>
  <si>
    <t>01/05/2024 a 31/05/2024</t>
  </si>
  <si>
    <t>01/06/2024 a 30/06/2024</t>
  </si>
  <si>
    <t>01/07/2024 a 31/07/2024</t>
  </si>
  <si>
    <t>01/08/2024 a 31/08/2024</t>
  </si>
  <si>
    <t>01/10/2024 a 31/10/2024</t>
  </si>
  <si>
    <t>01/12/2024 a 31/12/2024</t>
  </si>
  <si>
    <t>01/09/2024 a 30/09/2024</t>
  </si>
  <si>
    <t>01/11/2024 a 30/11/2024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</si>
  <si>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</si>
  <si>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</si>
  <si>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</si>
  <si>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</si>
  <si>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</si>
  <si>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</si>
  <si>
    <t>DENTAL PLUS CONVÊNIO ODONTOLÓGICO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</si>
</sst>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3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0" fontId="24" fillId="33" borderId="10" xfId="0" applyFont="1" applyFill="1" applyBorder="1" applyAlignment="1">
      <alignment horizontal="center" vertical="top" wrapText="1"/>
    </xf>
    <xf numFmtId="14" fontId="16" fillId="0" borderId="12" xfId="0" applyNumberFormat="1" applyFont="1" applyBorder="1" applyAlignment="1">
      <alignment horizontal="left" vertical="center"/>
    </xf>
    <xf numFmtId="14" fontId="24" fillId="33" borderId="10" xfId="0" applyNumberFormat="1" applyFont="1" applyFill="1" applyBorder="1" applyAlignment="1">
      <alignment horizontal="center" vertical="top" wrapText="1"/>
    </xf>
    <xf numFmtId="4" fontId="24" fillId="33" borderId="10" xfId="0" applyNumberFormat="1" applyFont="1" applyFill="1" applyBorder="1" applyAlignment="1">
      <alignment horizontal="center" vertical="top" wrapText="1"/>
    </xf>
    <xf numFmtId="43" fontId="24" fillId="33" borderId="10" xfId="1" applyFont="1" applyFill="1" applyBorder="1" applyAlignment="1">
      <alignment horizontal="center" vertical="top" wrapText="1"/>
    </xf>
    <xf numFmtId="17" fontId="24" fillId="33" borderId="10" xfId="0" applyNumberFormat="1" applyFont="1" applyFill="1" applyBorder="1" applyAlignment="1">
      <alignment horizontal="center" vertical="top" wrapText="1"/>
    </xf>
    <xf numFmtId="0" fontId="24" fillId="0" borderId="0" xfId="0" applyFont="1"/>
    <xf numFmtId="0" fontId="24" fillId="33" borderId="14" xfId="0" applyFont="1" applyFill="1" applyBorder="1" applyAlignment="1">
      <alignment horizontal="center" vertical="top" wrapText="1"/>
    </xf>
    <xf numFmtId="4" fontId="24" fillId="33" borderId="10" xfId="0" applyNumberFormat="1" applyFont="1" applyFill="1" applyBorder="1" applyAlignment="1">
      <alignment vertical="top" wrapText="1"/>
    </xf>
    <xf numFmtId="0" fontId="24" fillId="33" borderId="11" xfId="0" applyFont="1" applyFill="1" applyBorder="1" applyAlignment="1">
      <alignment horizontal="left" vertical="top" wrapText="1"/>
    </xf>
    <xf numFmtId="0" fontId="24" fillId="33" borderId="10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vertical="top" wrapText="1"/>
    </xf>
    <xf numFmtId="0" fontId="24" fillId="0" borderId="11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35" borderId="10" xfId="0" applyNumberFormat="1" applyFont="1" applyFill="1" applyBorder="1" applyAlignment="1">
      <alignment horizontal="center" vertical="top" wrapText="1"/>
    </xf>
    <xf numFmtId="14" fontId="0" fillId="36" borderId="10" xfId="0" applyNumberFormat="1" applyFill="1" applyBorder="1" applyAlignment="1">
      <alignment horizontal="center" vertical="top" wrapText="1"/>
    </xf>
    <xf numFmtId="164" fontId="19" fillId="36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/>
    </xf>
    <xf numFmtId="164" fontId="19" fillId="0" borderId="10" xfId="1" applyNumberFormat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34" borderId="10" xfId="0" applyFont="1" applyFill="1" applyBorder="1" applyAlignment="1">
      <alignment horizontal="center" vertical="top"/>
    </xf>
    <xf numFmtId="0" fontId="20" fillId="34" borderId="13" xfId="0" applyFont="1" applyFill="1" applyBorder="1" applyAlignment="1">
      <alignment horizontal="center" vertical="top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21" sqref="J21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111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124</v>
      </c>
      <c r="H4" s="15" t="s">
        <v>6</v>
      </c>
      <c r="I4" s="14" t="s">
        <v>7</v>
      </c>
      <c r="J4" s="14" t="s">
        <v>128</v>
      </c>
    </row>
    <row r="5" spans="1:10" x14ac:dyDescent="0.25">
      <c r="A5" s="49" t="s">
        <v>11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1264.2</v>
      </c>
      <c r="I5" s="37">
        <v>45292</v>
      </c>
      <c r="J5" s="41">
        <v>15272.42</v>
      </c>
    </row>
    <row r="6" spans="1:10" x14ac:dyDescent="0.25">
      <c r="A6" s="50" t="s">
        <v>13</v>
      </c>
      <c r="B6" s="46" t="s">
        <v>14</v>
      </c>
      <c r="C6" s="46" t="s">
        <v>51</v>
      </c>
      <c r="D6" s="51" t="s">
        <v>68</v>
      </c>
      <c r="E6" s="40">
        <v>43745</v>
      </c>
      <c r="F6" s="41">
        <v>150000</v>
      </c>
      <c r="G6" s="41">
        <v>150000</v>
      </c>
      <c r="H6" s="42">
        <v>9776.2999999999993</v>
      </c>
      <c r="I6" s="37">
        <v>45292</v>
      </c>
      <c r="J6" s="41">
        <v>101118.5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45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45292</v>
      </c>
      <c r="J7" s="38">
        <v>2820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45" t="s">
        <v>70</v>
      </c>
      <c r="E8" s="5">
        <v>44041</v>
      </c>
      <c r="F8" s="38">
        <v>60072</v>
      </c>
      <c r="G8" s="38">
        <v>60072</v>
      </c>
      <c r="H8" s="38">
        <v>2438.86</v>
      </c>
      <c r="I8" s="37">
        <v>45292</v>
      </c>
      <c r="J8" s="38">
        <v>6651.8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45" t="s">
        <v>71</v>
      </c>
      <c r="E9" s="5">
        <v>44482</v>
      </c>
      <c r="F9" s="38">
        <v>42857.760000000002</v>
      </c>
      <c r="G9" s="38">
        <v>42857.760000000002</v>
      </c>
      <c r="H9" s="38">
        <v>3571.48</v>
      </c>
      <c r="I9" s="37">
        <v>45292</v>
      </c>
      <c r="J9" s="38">
        <f>F9-H9</f>
        <v>39286.28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45" t="s">
        <v>72</v>
      </c>
      <c r="E10" s="5">
        <v>44586</v>
      </c>
      <c r="F10" s="38">
        <v>36414</v>
      </c>
      <c r="G10" s="38">
        <v>36414</v>
      </c>
      <c r="H10" s="39">
        <v>1924.88</v>
      </c>
      <c r="I10" s="37">
        <v>45292</v>
      </c>
      <c r="J10" s="38">
        <f>34395.1-H10</f>
        <v>32470.219999999998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45" t="s">
        <v>74</v>
      </c>
      <c r="E11" s="5">
        <v>44755</v>
      </c>
      <c r="F11" s="38">
        <v>212364</v>
      </c>
      <c r="G11" s="38">
        <v>5899</v>
      </c>
      <c r="H11" s="39">
        <v>5194.6499999999996</v>
      </c>
      <c r="I11" s="37">
        <v>45292</v>
      </c>
      <c r="J11" s="38">
        <f>132437.61-H11</f>
        <v>127242.95999999999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45" t="s">
        <v>75</v>
      </c>
      <c r="E12" s="5">
        <v>44866</v>
      </c>
      <c r="F12" s="6">
        <v>410220</v>
      </c>
      <c r="G12" s="38">
        <v>11395</v>
      </c>
      <c r="H12" s="39">
        <v>9258.67</v>
      </c>
      <c r="I12" s="37">
        <v>45292</v>
      </c>
      <c r="J12" s="38">
        <f>285901.82-H12</f>
        <v>276643.15000000002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45" t="s">
        <v>76</v>
      </c>
      <c r="E13" s="5">
        <v>44835</v>
      </c>
      <c r="F13" s="6">
        <v>585412.56000000006</v>
      </c>
      <c r="G13" s="38">
        <v>16261.46</v>
      </c>
      <c r="H13" s="39">
        <v>14988.08</v>
      </c>
      <c r="I13" s="37">
        <v>45292</v>
      </c>
      <c r="J13" s="38">
        <f>451360.45-H13</f>
        <v>436372.37</v>
      </c>
    </row>
    <row r="14" spans="1:10" ht="13.5" customHeight="1" x14ac:dyDescent="0.25">
      <c r="A14" s="50" t="s">
        <v>29</v>
      </c>
      <c r="B14" s="46" t="s">
        <v>30</v>
      </c>
      <c r="C14" s="48" t="s">
        <v>59</v>
      </c>
      <c r="D14" s="17" t="s">
        <v>77</v>
      </c>
      <c r="E14" s="8">
        <v>45133</v>
      </c>
      <c r="F14" s="38">
        <v>11913072</v>
      </c>
      <c r="G14" s="44">
        <v>11913072</v>
      </c>
      <c r="H14" s="39">
        <v>276686</v>
      </c>
      <c r="I14" s="37">
        <v>45292</v>
      </c>
      <c r="J14" s="38">
        <f>11274111.65-H14</f>
        <v>10997425.65</v>
      </c>
    </row>
    <row r="15" spans="1:10" ht="13.5" customHeight="1" x14ac:dyDescent="0.25">
      <c r="A15" s="50" t="s">
        <v>100</v>
      </c>
      <c r="B15" s="46" t="s">
        <v>101</v>
      </c>
      <c r="C15" s="48" t="s">
        <v>102</v>
      </c>
      <c r="D15" s="17" t="s">
        <v>103</v>
      </c>
      <c r="E15" s="8">
        <v>45105</v>
      </c>
      <c r="F15" s="38">
        <v>738602.59</v>
      </c>
      <c r="G15" s="38">
        <v>738602.59</v>
      </c>
      <c r="H15" s="39">
        <v>53860.95</v>
      </c>
      <c r="I15" s="37">
        <v>45292</v>
      </c>
      <c r="J15" s="38">
        <f>528481.01-H15</f>
        <v>474620.06</v>
      </c>
    </row>
    <row r="16" spans="1:10" ht="13.5" customHeight="1" x14ac:dyDescent="0.25">
      <c r="A16" s="50" t="s">
        <v>73</v>
      </c>
      <c r="B16" s="46" t="s">
        <v>31</v>
      </c>
      <c r="C16" s="46" t="s">
        <v>60</v>
      </c>
      <c r="D16" s="45" t="s">
        <v>79</v>
      </c>
      <c r="E16" s="5">
        <v>45043</v>
      </c>
      <c r="F16" s="38">
        <v>1013664.24</v>
      </c>
      <c r="G16" s="38">
        <v>1013664.24</v>
      </c>
      <c r="H16" s="39">
        <v>26940.14</v>
      </c>
      <c r="I16" s="37">
        <v>45292</v>
      </c>
      <c r="J16" s="38">
        <f>584852.48-H16</f>
        <v>557912.34</v>
      </c>
    </row>
    <row r="17" spans="1:10" ht="14.25" customHeight="1" x14ac:dyDescent="0.25">
      <c r="A17" s="50" t="s">
        <v>109</v>
      </c>
      <c r="B17" s="46" t="s">
        <v>32</v>
      </c>
      <c r="C17" s="46" t="s">
        <v>61</v>
      </c>
      <c r="D17" s="17" t="s">
        <v>110</v>
      </c>
      <c r="E17" s="5">
        <v>45175</v>
      </c>
      <c r="F17" s="38">
        <v>33908.160000000003</v>
      </c>
      <c r="G17" s="38">
        <v>33908.160000000003</v>
      </c>
      <c r="H17" s="39">
        <v>2770.92</v>
      </c>
      <c r="I17" s="37">
        <v>45292</v>
      </c>
      <c r="J17" s="38">
        <f>28308.51-H17</f>
        <v>25537.589999999997</v>
      </c>
    </row>
    <row r="18" spans="1:10" ht="13.5" customHeight="1" x14ac:dyDescent="0.25">
      <c r="A18" s="50" t="s">
        <v>33</v>
      </c>
      <c r="B18" s="46" t="s">
        <v>34</v>
      </c>
      <c r="C18" s="46" t="s">
        <v>62</v>
      </c>
      <c r="D18" s="17" t="s">
        <v>110</v>
      </c>
      <c r="E18" s="5">
        <v>45175</v>
      </c>
      <c r="F18" s="38">
        <v>1110492.24</v>
      </c>
      <c r="G18" s="38">
        <v>1110492.24</v>
      </c>
      <c r="H18" s="39">
        <v>174491.12</v>
      </c>
      <c r="I18" s="37">
        <v>45292</v>
      </c>
      <c r="J18" s="38">
        <f>1026492.24-H18</f>
        <v>852001.12</v>
      </c>
    </row>
    <row r="19" spans="1:10" ht="13.5" customHeight="1" x14ac:dyDescent="0.25">
      <c r="A19" s="50" t="s">
        <v>105</v>
      </c>
      <c r="B19" s="46" t="s">
        <v>106</v>
      </c>
      <c r="C19" s="46" t="s">
        <v>107</v>
      </c>
      <c r="D19" s="45" t="s">
        <v>108</v>
      </c>
      <c r="E19" s="5">
        <v>45058</v>
      </c>
      <c r="F19" s="38">
        <v>168000</v>
      </c>
      <c r="G19" s="38">
        <v>168000</v>
      </c>
      <c r="H19" s="39">
        <v>14000</v>
      </c>
      <c r="I19" s="37">
        <v>45292</v>
      </c>
      <c r="J19" s="38">
        <f>112000-H19</f>
        <v>98000</v>
      </c>
    </row>
    <row r="20" spans="1:10" ht="13.5" customHeight="1" x14ac:dyDescent="0.25">
      <c r="A20" s="50" t="s">
        <v>35</v>
      </c>
      <c r="B20" s="46" t="s">
        <v>36</v>
      </c>
      <c r="C20" s="46" t="s">
        <v>63</v>
      </c>
      <c r="D20" s="45" t="s">
        <v>80</v>
      </c>
      <c r="E20" s="5">
        <v>45104</v>
      </c>
      <c r="F20" s="38">
        <v>1348034.4</v>
      </c>
      <c r="G20" s="38">
        <v>1348034.4</v>
      </c>
      <c r="H20" s="39">
        <v>112336.2</v>
      </c>
      <c r="I20" s="37">
        <v>45292</v>
      </c>
      <c r="J20" s="38">
        <f>786353.4-H20</f>
        <v>674017.20000000007</v>
      </c>
    </row>
    <row r="21" spans="1:10" s="62" customFormat="1" ht="13.5" customHeight="1" x14ac:dyDescent="0.25">
      <c r="A21" s="60" t="s">
        <v>37</v>
      </c>
      <c r="B21" s="56" t="s">
        <v>38</v>
      </c>
      <c r="C21" s="56" t="s">
        <v>127</v>
      </c>
      <c r="D21" s="68" t="s">
        <v>81</v>
      </c>
      <c r="E21" s="58">
        <v>45107</v>
      </c>
      <c r="F21" s="59">
        <v>49431.48</v>
      </c>
      <c r="G21" s="59">
        <v>49431.48</v>
      </c>
      <c r="H21" s="43">
        <v>7731.9</v>
      </c>
      <c r="I21" s="61">
        <v>45292</v>
      </c>
      <c r="J21" s="59">
        <f>33607.68-H21</f>
        <v>25875.78</v>
      </c>
    </row>
    <row r="22" spans="1:10" ht="13.5" customHeight="1" x14ac:dyDescent="0.25">
      <c r="A22" s="50" t="s">
        <v>39</v>
      </c>
      <c r="B22" s="46" t="s">
        <v>30</v>
      </c>
      <c r="C22" s="46" t="s">
        <v>41</v>
      </c>
      <c r="D22" s="45" t="s">
        <v>123</v>
      </c>
      <c r="E22" s="5">
        <v>45141</v>
      </c>
      <c r="F22" s="38">
        <v>25020</v>
      </c>
      <c r="G22" s="38">
        <v>25020</v>
      </c>
      <c r="H22" s="39">
        <v>417</v>
      </c>
      <c r="I22" s="37">
        <v>45292</v>
      </c>
      <c r="J22" s="38">
        <f>24186-H22</f>
        <v>23769</v>
      </c>
    </row>
    <row r="23" spans="1:10" ht="13.5" customHeight="1" x14ac:dyDescent="0.25">
      <c r="A23" s="50" t="s">
        <v>39</v>
      </c>
      <c r="B23" s="46" t="s">
        <v>30</v>
      </c>
      <c r="C23" s="46" t="s">
        <v>64</v>
      </c>
      <c r="D23" s="45" t="s">
        <v>82</v>
      </c>
      <c r="E23" s="5">
        <v>45169</v>
      </c>
      <c r="F23" s="38">
        <v>1339449.6000000001</v>
      </c>
      <c r="G23" s="38">
        <v>1339449.6000000001</v>
      </c>
      <c r="H23" s="39">
        <v>0</v>
      </c>
      <c r="I23" s="37">
        <v>45292</v>
      </c>
      <c r="J23" s="38">
        <f>G23-6629.13</f>
        <v>1332820.4700000002</v>
      </c>
    </row>
    <row r="24" spans="1:10" ht="13.5" customHeight="1" x14ac:dyDescent="0.25">
      <c r="A24" s="50" t="s">
        <v>48</v>
      </c>
      <c r="B24" s="46" t="s">
        <v>49</v>
      </c>
      <c r="C24" s="46" t="s">
        <v>125</v>
      </c>
      <c r="D24" s="45" t="s">
        <v>126</v>
      </c>
      <c r="E24" s="5">
        <v>45079</v>
      </c>
      <c r="F24" s="38">
        <v>6792000</v>
      </c>
      <c r="G24" s="38">
        <v>6792000</v>
      </c>
      <c r="H24" s="39">
        <v>4619.76</v>
      </c>
      <c r="I24" s="37">
        <v>45292</v>
      </c>
      <c r="J24" s="38">
        <f>G24-4619.76</f>
        <v>6787380.2400000002</v>
      </c>
    </row>
    <row r="25" spans="1:10" ht="13.5" customHeight="1" x14ac:dyDescent="0.25">
      <c r="A25" s="50" t="s">
        <v>98</v>
      </c>
      <c r="B25" s="46" t="s">
        <v>99</v>
      </c>
      <c r="C25" s="46" t="s">
        <v>104</v>
      </c>
      <c r="D25" s="45" t="s">
        <v>87</v>
      </c>
      <c r="E25" s="5">
        <v>44952</v>
      </c>
      <c r="F25" s="38">
        <v>2640</v>
      </c>
      <c r="G25" s="38">
        <v>2640</v>
      </c>
      <c r="H25" s="39">
        <v>110</v>
      </c>
      <c r="I25" s="37">
        <v>45292</v>
      </c>
      <c r="J25" s="38">
        <f>1430-H25</f>
        <v>1320</v>
      </c>
    </row>
    <row r="26" spans="1:10" s="62" customFormat="1" ht="13.5" customHeight="1" x14ac:dyDescent="0.25">
      <c r="A26" s="60" t="s">
        <v>89</v>
      </c>
      <c r="B26" s="56" t="s">
        <v>90</v>
      </c>
      <c r="C26" s="56" t="s">
        <v>104</v>
      </c>
      <c r="D26" s="68" t="s">
        <v>88</v>
      </c>
      <c r="E26" s="58">
        <v>45237</v>
      </c>
      <c r="F26" s="59">
        <v>54054</v>
      </c>
      <c r="G26" s="59">
        <v>54054</v>
      </c>
      <c r="H26" s="69">
        <v>4504.5</v>
      </c>
      <c r="I26" s="61">
        <v>45292</v>
      </c>
      <c r="J26" s="59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showGridLines="0" tabSelected="1" workbookViewId="0">
      <selection activeCell="J28" sqref="J28"/>
    </sheetView>
  </sheetViews>
  <sheetFormatPr defaultRowHeight="15" x14ac:dyDescent="0.25"/>
  <cols>
    <col min="1" max="1" width="55.85546875" bestFit="1" customWidth="1"/>
    <col min="2" max="2" width="18" bestFit="1" customWidth="1"/>
    <col min="3" max="3" width="13.85546875" customWidth="1"/>
    <col min="4" max="4" width="36.5703125" bestFit="1" customWidth="1"/>
    <col min="5" max="5" width="11.7109375" bestFit="1" customWidth="1"/>
    <col min="6" max="6" width="20.42578125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119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ht="16.5" customHeight="1" x14ac:dyDescent="0.25">
      <c r="A5" s="52" t="s">
        <v>129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70">
        <v>970.2</v>
      </c>
      <c r="I5" s="37">
        <v>45566</v>
      </c>
      <c r="J5" s="41">
        <f>(Setembro!J5)-H5</f>
        <v>4649.2200000000012</v>
      </c>
    </row>
    <row r="6" spans="1:10" ht="15" customHeight="1" x14ac:dyDescent="0.25">
      <c r="A6" s="50" t="s">
        <v>13</v>
      </c>
      <c r="B6" s="46" t="s">
        <v>14</v>
      </c>
      <c r="C6" s="46" t="s">
        <v>51</v>
      </c>
      <c r="D6" s="52" t="s">
        <v>68</v>
      </c>
      <c r="E6" s="40">
        <v>43745</v>
      </c>
      <c r="F6" s="41">
        <v>150000</v>
      </c>
      <c r="G6" s="41">
        <v>150000</v>
      </c>
      <c r="H6" s="70">
        <v>11567.6</v>
      </c>
      <c r="I6" s="37">
        <v>45566</v>
      </c>
      <c r="J6" s="41">
        <f>(Setembro!J6)-H6</f>
        <v>7757.8999999999851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59">
        <v>940</v>
      </c>
      <c r="I7" s="37">
        <v>45566</v>
      </c>
      <c r="J7" s="41">
        <f>(Setembro!J7)-H7</f>
        <v>5640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59">
        <v>50000</v>
      </c>
      <c r="G8" s="59">
        <v>50000</v>
      </c>
      <c r="H8" s="59">
        <v>2953.36</v>
      </c>
      <c r="I8" s="37">
        <v>45566</v>
      </c>
      <c r="J8" s="41">
        <f>(Setembro!J8)-H8</f>
        <v>44544.62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59">
        <v>3571.48</v>
      </c>
      <c r="I9" s="37">
        <v>45566</v>
      </c>
      <c r="J9" s="41">
        <f>(Setembro!J9)-H9</f>
        <v>7142.9599999999991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1454.62</v>
      </c>
      <c r="I10" s="37">
        <v>45566</v>
      </c>
      <c r="J10" s="41">
        <f>(Setembro!J10)-H10</f>
        <v>15949.259999999998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5630.88</v>
      </c>
      <c r="I11" s="37">
        <v>45566</v>
      </c>
      <c r="J11" s="41">
        <f>(Setembro!J11)-H11</f>
        <v>77066.619999999981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11371.07</v>
      </c>
      <c r="I12" s="37">
        <v>45566</v>
      </c>
      <c r="J12" s="41">
        <f>(Setembro!J12)-H12</f>
        <v>168274.38000000003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15828.05</v>
      </c>
      <c r="I13" s="37">
        <v>45566</v>
      </c>
      <c r="J13" s="41">
        <f>(Setembro!J13)-H13</f>
        <v>264783.7300000001</v>
      </c>
    </row>
    <row r="14" spans="1:10" ht="13.5" customHeight="1" x14ac:dyDescent="0.25">
      <c r="A14" s="60" t="s">
        <v>29</v>
      </c>
      <c r="B14" s="46" t="s">
        <v>30</v>
      </c>
      <c r="C14" s="48" t="s">
        <v>59</v>
      </c>
      <c r="D14" s="54" t="s">
        <v>77</v>
      </c>
      <c r="E14" s="8" t="s">
        <v>78</v>
      </c>
      <c r="F14" s="38">
        <v>11913072</v>
      </c>
      <c r="G14" s="44">
        <v>11913072</v>
      </c>
      <c r="H14" s="43">
        <v>693595.6</v>
      </c>
      <c r="I14" s="37">
        <v>45566</v>
      </c>
      <c r="J14" s="41">
        <f>(Setembro!J14)-H14</f>
        <v>8250431.5299999993</v>
      </c>
    </row>
    <row r="15" spans="1:10" ht="13.5" customHeight="1" x14ac:dyDescent="0.25">
      <c r="A15" s="60" t="s">
        <v>73</v>
      </c>
      <c r="B15" s="46" t="s">
        <v>31</v>
      </c>
      <c r="C15" s="46" t="s">
        <v>60</v>
      </c>
      <c r="D15" s="52" t="s">
        <v>79</v>
      </c>
      <c r="E15" s="5">
        <v>45043</v>
      </c>
      <c r="F15" s="38">
        <v>1013664.24</v>
      </c>
      <c r="G15" s="38">
        <v>1013664.24</v>
      </c>
      <c r="H15" s="43">
        <v>20529.64</v>
      </c>
      <c r="I15" s="37">
        <v>45566</v>
      </c>
      <c r="J15" s="41">
        <f>(Setembro!J15)-H15</f>
        <v>201743.83999999997</v>
      </c>
    </row>
    <row r="16" spans="1:10" ht="13.5" customHeight="1" x14ac:dyDescent="0.25">
      <c r="A16" s="6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3169.25</v>
      </c>
      <c r="I16" s="37">
        <v>45566</v>
      </c>
      <c r="J16" s="41">
        <f>(Setembro!J16)-H16</f>
        <v>3505.0899999999965</v>
      </c>
    </row>
    <row r="17" spans="1:10" ht="13.5" customHeight="1" x14ac:dyDescent="0.25">
      <c r="A17" s="6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72646.23</v>
      </c>
      <c r="I17" s="37">
        <v>45566</v>
      </c>
      <c r="J17" s="41">
        <f>(Setembro!J17)-H17</f>
        <v>75174.250000000044</v>
      </c>
    </row>
    <row r="18" spans="1:10" ht="13.5" customHeight="1" x14ac:dyDescent="0.25">
      <c r="A18" s="60" t="s">
        <v>35</v>
      </c>
      <c r="B18" s="46" t="s">
        <v>36</v>
      </c>
      <c r="C18" s="46" t="s">
        <v>63</v>
      </c>
      <c r="D18" s="52" t="s">
        <v>80</v>
      </c>
      <c r="E18" s="5">
        <v>45104</v>
      </c>
      <c r="F18" s="38">
        <v>1397776.8</v>
      </c>
      <c r="G18" s="38">
        <v>1348034.4</v>
      </c>
      <c r="H18" s="43">
        <v>116481.4</v>
      </c>
      <c r="I18" s="37">
        <v>45566</v>
      </c>
      <c r="J18" s="41">
        <f>(Setembro!J18)-H18</f>
        <v>898551</v>
      </c>
    </row>
    <row r="19" spans="1:10" ht="13.5" customHeight="1" x14ac:dyDescent="0.25">
      <c r="A19" s="60" t="s">
        <v>39</v>
      </c>
      <c r="B19" s="56" t="s">
        <v>30</v>
      </c>
      <c r="C19" s="56" t="s">
        <v>41</v>
      </c>
      <c r="D19" s="67" t="s">
        <v>40</v>
      </c>
      <c r="E19" s="58">
        <v>45141</v>
      </c>
      <c r="F19" s="59">
        <v>25020</v>
      </c>
      <c r="G19" s="59">
        <v>25020</v>
      </c>
      <c r="H19" s="43">
        <v>417</v>
      </c>
      <c r="I19" s="61">
        <v>45566</v>
      </c>
      <c r="J19" s="41">
        <f>(Setembro!J19)-H19</f>
        <v>2267</v>
      </c>
    </row>
    <row r="20" spans="1:10" ht="13.5" customHeight="1" x14ac:dyDescent="0.25">
      <c r="A20" s="60" t="s">
        <v>39</v>
      </c>
      <c r="B20" s="56" t="s">
        <v>30</v>
      </c>
      <c r="C20" s="56" t="s">
        <v>64</v>
      </c>
      <c r="D20" s="67" t="s">
        <v>82</v>
      </c>
      <c r="E20" s="58">
        <v>45169</v>
      </c>
      <c r="F20" s="59">
        <v>1339449.6000000001</v>
      </c>
      <c r="G20" s="59">
        <v>1339449.6000000001</v>
      </c>
      <c r="H20" s="43">
        <v>24668</v>
      </c>
      <c r="I20" s="61">
        <v>45566</v>
      </c>
      <c r="J20" s="41">
        <f>(Setembro!J20)-H20</f>
        <v>905441.19000000018</v>
      </c>
    </row>
    <row r="21" spans="1:10" ht="13.5" customHeight="1" x14ac:dyDescent="0.25">
      <c r="A21" s="50" t="s">
        <v>42</v>
      </c>
      <c r="B21" s="46" t="s">
        <v>43</v>
      </c>
      <c r="C21" s="46" t="s">
        <v>65</v>
      </c>
      <c r="D21" s="52" t="s">
        <v>83</v>
      </c>
      <c r="E21" s="5">
        <v>45462</v>
      </c>
      <c r="F21" s="38">
        <v>39600</v>
      </c>
      <c r="G21" s="38">
        <v>39600</v>
      </c>
      <c r="H21" s="43">
        <v>3300</v>
      </c>
      <c r="I21" s="37">
        <v>45566</v>
      </c>
      <c r="J21" s="41">
        <f>(Setembro!J21)-H21</f>
        <v>26400</v>
      </c>
    </row>
    <row r="22" spans="1:10" ht="13.5" customHeight="1" x14ac:dyDescent="0.25">
      <c r="A22" s="50" t="s">
        <v>44</v>
      </c>
      <c r="B22" s="46" t="s">
        <v>45</v>
      </c>
      <c r="C22" s="46" t="s">
        <v>104</v>
      </c>
      <c r="D22" s="52" t="s">
        <v>84</v>
      </c>
      <c r="E22" s="5">
        <v>45351</v>
      </c>
      <c r="F22" s="38">
        <v>20217.599999999999</v>
      </c>
      <c r="G22" s="38">
        <v>20217.599999999999</v>
      </c>
      <c r="H22" s="43">
        <v>3352.7</v>
      </c>
      <c r="I22" s="37">
        <v>45566</v>
      </c>
      <c r="J22" s="41">
        <f>(Setembro!J22)-H22</f>
        <v>8980.2899999999972</v>
      </c>
    </row>
    <row r="23" spans="1:10" ht="13.5" customHeight="1" x14ac:dyDescent="0.25">
      <c r="A23" s="50" t="s">
        <v>46</v>
      </c>
      <c r="B23" s="46" t="s">
        <v>47</v>
      </c>
      <c r="C23" s="46" t="s">
        <v>104</v>
      </c>
      <c r="D23" s="55" t="s">
        <v>85</v>
      </c>
      <c r="E23" s="4">
        <v>45449</v>
      </c>
      <c r="F23" s="38">
        <v>4320</v>
      </c>
      <c r="G23" s="38">
        <v>4320</v>
      </c>
      <c r="H23" s="43">
        <v>0</v>
      </c>
      <c r="I23" s="37">
        <v>45566</v>
      </c>
      <c r="J23" s="41">
        <f>(Setembro!J23)-H23</f>
        <v>4000</v>
      </c>
    </row>
    <row r="24" spans="1:10" ht="13.5" customHeight="1" x14ac:dyDescent="0.25">
      <c r="A24" s="60" t="s">
        <v>98</v>
      </c>
      <c r="B24" s="46" t="s">
        <v>99</v>
      </c>
      <c r="C24" s="46" t="s">
        <v>104</v>
      </c>
      <c r="D24" s="52" t="s">
        <v>87</v>
      </c>
      <c r="E24" s="5">
        <v>44952</v>
      </c>
      <c r="F24" s="38">
        <v>2640</v>
      </c>
      <c r="G24" s="38">
        <v>2640</v>
      </c>
      <c r="H24" s="43">
        <v>110</v>
      </c>
      <c r="I24" s="37">
        <v>45566</v>
      </c>
      <c r="J24" s="41">
        <f>(Setembro!J24)-H24</f>
        <v>440</v>
      </c>
    </row>
    <row r="25" spans="1:10" ht="13.5" customHeight="1" x14ac:dyDescent="0.25">
      <c r="A25" s="50" t="s">
        <v>89</v>
      </c>
      <c r="B25" s="46" t="s">
        <v>90</v>
      </c>
      <c r="C25" s="46" t="s">
        <v>104</v>
      </c>
      <c r="D25" s="52" t="s">
        <v>88</v>
      </c>
      <c r="E25" s="5">
        <v>45237</v>
      </c>
      <c r="F25" s="38">
        <v>54054</v>
      </c>
      <c r="G25" s="38">
        <v>54054</v>
      </c>
      <c r="H25" s="43">
        <v>4504.5</v>
      </c>
      <c r="I25" s="37">
        <v>45566</v>
      </c>
      <c r="J25" s="41">
        <f>(Setembro!J25)-H25</f>
        <v>4498.5</v>
      </c>
    </row>
    <row r="26" spans="1:10" ht="13.5" customHeight="1" x14ac:dyDescent="0.25">
      <c r="A26" s="60" t="s">
        <v>91</v>
      </c>
      <c r="B26" s="46" t="s">
        <v>92</v>
      </c>
      <c r="C26" s="46" t="s">
        <v>93</v>
      </c>
      <c r="D26" s="52" t="s">
        <v>94</v>
      </c>
      <c r="E26" s="5">
        <v>45408</v>
      </c>
      <c r="F26" s="38">
        <v>43122.720000000001</v>
      </c>
      <c r="G26" s="38">
        <v>43122.720000000001</v>
      </c>
      <c r="H26" s="43">
        <v>3470.82</v>
      </c>
      <c r="I26" s="37">
        <v>45566</v>
      </c>
      <c r="J26" s="41">
        <f>(Setembro!J26)-H26</f>
        <v>8115.130000000001</v>
      </c>
    </row>
    <row r="27" spans="1:10" ht="13.5" customHeight="1" x14ac:dyDescent="0.25">
      <c r="A27" s="50" t="s">
        <v>96</v>
      </c>
      <c r="B27" s="46" t="s">
        <v>97</v>
      </c>
      <c r="C27" s="46" t="s">
        <v>95</v>
      </c>
      <c r="D27" s="52" t="s">
        <v>94</v>
      </c>
      <c r="E27" s="5">
        <v>45411</v>
      </c>
      <c r="F27" s="38">
        <v>12558</v>
      </c>
      <c r="G27" s="38">
        <v>12558</v>
      </c>
      <c r="H27" s="43">
        <v>1015</v>
      </c>
      <c r="I27" s="37">
        <v>45566</v>
      </c>
      <c r="J27" s="41">
        <f>(Setembro!J27)-H27</f>
        <v>7612.5</v>
      </c>
    </row>
    <row r="28" spans="1:10" ht="13.5" customHeight="1" x14ac:dyDescent="0.25">
      <c r="A28" s="50" t="s">
        <v>48</v>
      </c>
      <c r="B28" s="46" t="s">
        <v>49</v>
      </c>
      <c r="C28" s="46" t="s">
        <v>66</v>
      </c>
      <c r="D28" s="52" t="s">
        <v>86</v>
      </c>
      <c r="E28" s="5">
        <v>45475</v>
      </c>
      <c r="F28" s="38">
        <v>279360.59999999998</v>
      </c>
      <c r="G28" s="38">
        <v>279360.59999999998</v>
      </c>
      <c r="H28" s="43">
        <v>26007.34</v>
      </c>
      <c r="I28" s="37">
        <v>45566</v>
      </c>
      <c r="J28" s="41">
        <f>(Setembro!J28)-H28</f>
        <v>208945.26999999996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7"/>
      <c r="E54" s="4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10"/>
      <c r="D88" s="7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</row>
    <row r="186" spans="1:10" ht="21" x14ac:dyDescent="0.35">
      <c r="A186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opLeftCell="B1" workbookViewId="0">
      <selection activeCell="J4" sqref="J4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3.8554687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122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29"/>
      <c r="B5" s="29"/>
      <c r="C5" s="29"/>
      <c r="D5" s="29"/>
      <c r="E5" s="30"/>
      <c r="F5" s="31"/>
      <c r="G5" s="31"/>
      <c r="H5" s="32"/>
      <c r="I5" s="37">
        <v>45597</v>
      </c>
      <c r="J5" s="16"/>
    </row>
    <row r="6" spans="1:10" x14ac:dyDescent="0.25">
      <c r="A6" s="29"/>
      <c r="B6" s="29"/>
      <c r="C6" s="29"/>
      <c r="D6" s="29"/>
      <c r="E6" s="30"/>
      <c r="F6" s="31"/>
      <c r="G6" s="31"/>
      <c r="H6" s="32"/>
      <c r="I6" s="33"/>
      <c r="J6" s="16"/>
    </row>
    <row r="7" spans="1:10" ht="13.5" customHeight="1" x14ac:dyDescent="0.25">
      <c r="A7" s="29"/>
      <c r="B7" s="29"/>
      <c r="C7" s="29"/>
      <c r="D7" s="29"/>
      <c r="E7" s="30"/>
      <c r="F7" s="31"/>
      <c r="G7" s="31"/>
      <c r="H7" s="32"/>
      <c r="I7" s="30"/>
      <c r="J7" s="5"/>
    </row>
    <row r="8" spans="1:10" ht="13.5" customHeight="1" x14ac:dyDescent="0.25">
      <c r="A8" s="29"/>
      <c r="B8" s="29"/>
      <c r="C8" s="29"/>
      <c r="D8" s="29"/>
      <c r="E8" s="30"/>
      <c r="F8" s="31"/>
      <c r="G8" s="31"/>
      <c r="H8" s="32"/>
      <c r="I8" s="29"/>
      <c r="J8" s="3"/>
    </row>
    <row r="9" spans="1:10" ht="13.5" customHeight="1" x14ac:dyDescent="0.25">
      <c r="A9" s="29"/>
      <c r="B9" s="29"/>
      <c r="C9" s="29"/>
      <c r="D9" s="29"/>
      <c r="E9" s="30"/>
      <c r="F9" s="31"/>
      <c r="G9" s="31"/>
      <c r="H9" s="31"/>
      <c r="I9" s="30"/>
      <c r="J9" s="5"/>
    </row>
    <row r="10" spans="1:10" ht="13.5" customHeight="1" x14ac:dyDescent="0.25">
      <c r="A10" s="29"/>
      <c r="B10" s="29"/>
      <c r="C10" s="29"/>
      <c r="D10" s="29"/>
      <c r="E10" s="30"/>
      <c r="F10" s="31"/>
      <c r="G10" s="31"/>
      <c r="H10" s="32"/>
      <c r="I10" s="29"/>
      <c r="J10" s="3"/>
    </row>
    <row r="11" spans="1:10" ht="13.5" customHeight="1" x14ac:dyDescent="0.25">
      <c r="A11" s="29"/>
      <c r="B11" s="29"/>
      <c r="C11" s="29"/>
      <c r="D11" s="29"/>
      <c r="E11" s="30"/>
      <c r="F11" s="31"/>
      <c r="G11" s="31"/>
      <c r="H11" s="32"/>
      <c r="I11" s="29"/>
      <c r="J11" s="5"/>
    </row>
    <row r="12" spans="1:10" ht="13.5" customHeight="1" x14ac:dyDescent="0.25">
      <c r="A12" s="29"/>
      <c r="B12" s="29"/>
      <c r="C12" s="29"/>
      <c r="D12" s="29"/>
      <c r="E12" s="30"/>
      <c r="F12" s="31"/>
      <c r="G12" s="31"/>
      <c r="H12" s="32"/>
      <c r="I12" s="30"/>
      <c r="J12" s="3"/>
    </row>
    <row r="13" spans="1:10" ht="13.5" customHeight="1" x14ac:dyDescent="0.25">
      <c r="A13" s="29"/>
      <c r="B13" s="29"/>
      <c r="C13" s="29"/>
      <c r="D13" s="29"/>
      <c r="E13" s="30"/>
      <c r="F13" s="31"/>
      <c r="G13" s="31"/>
      <c r="H13" s="32"/>
      <c r="I13" s="29"/>
      <c r="J13" s="3"/>
    </row>
    <row r="14" spans="1:10" ht="13.5" customHeight="1" x14ac:dyDescent="0.25">
      <c r="A14" s="29"/>
      <c r="B14" s="29"/>
      <c r="C14" s="29"/>
      <c r="D14" s="29"/>
      <c r="E14" s="30"/>
      <c r="F14" s="31"/>
      <c r="G14" s="31"/>
      <c r="H14" s="32"/>
      <c r="I14" s="29"/>
      <c r="J14" s="5"/>
    </row>
    <row r="15" spans="1:10" ht="13.5" customHeight="1" x14ac:dyDescent="0.25">
      <c r="A15" s="29"/>
      <c r="B15" s="29"/>
      <c r="C15" s="29"/>
      <c r="D15" s="29"/>
      <c r="E15" s="30"/>
      <c r="F15" s="31"/>
      <c r="G15" s="31"/>
      <c r="H15" s="32"/>
      <c r="I15" s="29"/>
      <c r="J15" s="3"/>
    </row>
    <row r="16" spans="1:10" ht="13.5" customHeight="1" x14ac:dyDescent="0.25">
      <c r="A16" s="29"/>
      <c r="B16" s="29"/>
      <c r="C16" s="29"/>
      <c r="D16" s="29"/>
      <c r="E16" s="30"/>
      <c r="F16" s="31"/>
      <c r="G16" s="31"/>
      <c r="H16" s="32"/>
      <c r="I16" s="29"/>
      <c r="J16" s="3"/>
    </row>
    <row r="17" spans="1:10" ht="13.5" customHeight="1" x14ac:dyDescent="0.25">
      <c r="A17" s="29"/>
      <c r="B17" s="29"/>
      <c r="C17" s="29"/>
      <c r="D17" s="34"/>
      <c r="E17" s="30"/>
      <c r="F17" s="31"/>
      <c r="G17" s="31"/>
      <c r="H17" s="32"/>
      <c r="I17" s="29"/>
      <c r="J17" s="3"/>
    </row>
    <row r="18" spans="1:10" ht="13.5" customHeight="1" x14ac:dyDescent="0.25">
      <c r="A18" s="29"/>
      <c r="B18" s="29"/>
      <c r="C18" s="29"/>
      <c r="D18" s="29"/>
      <c r="E18" s="30"/>
      <c r="F18" s="31"/>
      <c r="G18" s="31"/>
      <c r="H18" s="32"/>
      <c r="I18" s="29"/>
      <c r="J18" s="3"/>
    </row>
    <row r="19" spans="1:10" ht="13.5" customHeight="1" x14ac:dyDescent="0.25">
      <c r="A19" s="29"/>
      <c r="B19" s="29"/>
      <c r="C19" s="33"/>
      <c r="D19" s="29"/>
      <c r="E19" s="30"/>
      <c r="F19" s="31"/>
      <c r="G19" s="31"/>
      <c r="H19" s="32"/>
      <c r="I19" s="29"/>
      <c r="J19" s="3"/>
    </row>
    <row r="20" spans="1:10" ht="13.5" customHeight="1" x14ac:dyDescent="0.25">
      <c r="A20" s="29"/>
      <c r="B20" s="29"/>
      <c r="C20" s="29"/>
      <c r="D20" s="29"/>
      <c r="E20" s="30"/>
      <c r="F20" s="31"/>
      <c r="G20" s="31"/>
      <c r="H20" s="32"/>
      <c r="I20" s="29"/>
      <c r="J20" s="3"/>
    </row>
    <row r="21" spans="1:10" ht="13.5" customHeight="1" x14ac:dyDescent="0.25">
      <c r="A21" s="29"/>
      <c r="B21" s="29"/>
      <c r="C21" s="29"/>
      <c r="D21" s="29"/>
      <c r="E21" s="30"/>
      <c r="F21" s="31"/>
      <c r="G21" s="31"/>
      <c r="H21" s="32"/>
      <c r="I21" s="30"/>
      <c r="J21" s="3"/>
    </row>
    <row r="22" spans="1:10" ht="13.5" customHeight="1" x14ac:dyDescent="0.25">
      <c r="A22" s="29"/>
      <c r="B22" s="29"/>
      <c r="C22" s="29"/>
      <c r="D22" s="29"/>
      <c r="E22" s="30"/>
      <c r="F22" s="31"/>
      <c r="G22" s="31"/>
      <c r="H22" s="32"/>
      <c r="I22" s="30"/>
      <c r="J22" s="3"/>
    </row>
    <row r="23" spans="1:10" ht="13.5" customHeight="1" x14ac:dyDescent="0.25">
      <c r="A23" s="29"/>
      <c r="B23" s="29"/>
      <c r="C23" s="29"/>
      <c r="D23" s="35"/>
      <c r="E23" s="36"/>
      <c r="F23" s="29"/>
      <c r="G23" s="29"/>
      <c r="H23" s="32"/>
      <c r="I23" s="29"/>
      <c r="J23" s="5"/>
    </row>
    <row r="24" spans="1:10" ht="13.5" customHeight="1" x14ac:dyDescent="0.25">
      <c r="A24" s="29"/>
      <c r="B24" s="29"/>
      <c r="C24" s="29"/>
      <c r="D24" s="29"/>
      <c r="E24" s="30"/>
      <c r="F24" s="31"/>
      <c r="G24" s="31"/>
      <c r="H24" s="32"/>
      <c r="I24" s="29"/>
      <c r="J24" s="3"/>
    </row>
    <row r="25" spans="1:10" ht="13.5" customHeight="1" x14ac:dyDescent="0.25">
      <c r="A25" s="29"/>
      <c r="B25" s="29"/>
      <c r="C25" s="29"/>
      <c r="D25" s="29"/>
      <c r="E25" s="30"/>
      <c r="F25" s="31"/>
      <c r="G25" s="31"/>
      <c r="H25" s="32"/>
      <c r="I25" s="29"/>
      <c r="J25" s="3"/>
    </row>
    <row r="26" spans="1:10" ht="13.5" customHeight="1" x14ac:dyDescent="0.25">
      <c r="A26" s="29"/>
      <c r="B26" s="29"/>
      <c r="C26" s="29"/>
      <c r="D26" s="29"/>
      <c r="E26" s="30"/>
      <c r="F26" s="31"/>
      <c r="G26" s="31"/>
      <c r="H26" s="32"/>
      <c r="I26" s="29"/>
      <c r="J26" s="3"/>
    </row>
    <row r="27" spans="1:10" ht="13.5" customHeight="1" x14ac:dyDescent="0.25">
      <c r="A27" s="29"/>
      <c r="B27" s="29"/>
      <c r="C27" s="29"/>
      <c r="D27" s="29"/>
      <c r="E27" s="30"/>
      <c r="F27" s="31"/>
      <c r="G27" s="31"/>
      <c r="H27" s="32"/>
      <c r="I27" s="29"/>
      <c r="J27" s="3"/>
    </row>
    <row r="28" spans="1:10" ht="13.5" customHeight="1" x14ac:dyDescent="0.25">
      <c r="A28" s="29"/>
      <c r="B28" s="29"/>
      <c r="C28" s="29"/>
      <c r="D28" s="29"/>
      <c r="E28" s="30"/>
      <c r="F28" s="31"/>
      <c r="G28" s="31"/>
      <c r="H28" s="32"/>
      <c r="I28" s="29"/>
      <c r="J28" s="3"/>
    </row>
    <row r="29" spans="1:10" ht="13.5" customHeight="1" x14ac:dyDescent="0.25">
      <c r="A29" s="29"/>
      <c r="B29" s="29"/>
      <c r="C29" s="29"/>
      <c r="D29" s="29"/>
      <c r="E29" s="30"/>
      <c r="F29" s="31"/>
      <c r="G29" s="31"/>
      <c r="H29" s="32"/>
      <c r="I29" s="29"/>
      <c r="J29" s="3"/>
    </row>
    <row r="30" spans="1:10" ht="13.5" customHeight="1" x14ac:dyDescent="0.25">
      <c r="A30" s="29"/>
      <c r="B30" s="29"/>
      <c r="C30" s="29"/>
      <c r="D30" s="29"/>
      <c r="E30" s="30"/>
      <c r="F30" s="31"/>
      <c r="G30" s="31"/>
      <c r="H30" s="32"/>
      <c r="I30" s="29"/>
      <c r="J30" s="3"/>
    </row>
    <row r="31" spans="1:10" ht="13.5" customHeight="1" x14ac:dyDescent="0.25">
      <c r="A31" s="29"/>
      <c r="B31" s="29"/>
      <c r="C31" s="29"/>
      <c r="D31" s="29"/>
      <c r="E31" s="30"/>
      <c r="F31" s="31"/>
      <c r="G31" s="31"/>
      <c r="H31" s="32"/>
      <c r="I31" s="29"/>
      <c r="J31" s="3"/>
    </row>
    <row r="32" spans="1:10" ht="13.5" customHeight="1" x14ac:dyDescent="0.25">
      <c r="A32" s="29"/>
      <c r="B32" s="29"/>
      <c r="C32" s="29"/>
      <c r="D32" s="29"/>
      <c r="E32" s="30"/>
      <c r="F32" s="31"/>
      <c r="G32" s="31"/>
      <c r="H32" s="32"/>
      <c r="I32" s="29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7"/>
      <c r="E62" s="4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10"/>
      <c r="D96" s="7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</row>
    <row r="193" spans="1:9" ht="13.5" customHeight="1" x14ac:dyDescent="0.25">
      <c r="A193" s="2"/>
      <c r="B193" s="3"/>
      <c r="C193" s="3"/>
      <c r="D193" s="3"/>
      <c r="E193" s="5"/>
      <c r="F193" s="6"/>
      <c r="G193" s="6"/>
      <c r="H193" s="9"/>
      <c r="I193" s="3"/>
    </row>
    <row r="194" spans="1:9" ht="21" x14ac:dyDescent="0.35">
      <c r="A194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showGridLines="0" workbookViewId="0">
      <selection activeCell="J4" sqref="J4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3.8554687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120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18"/>
      <c r="B5" s="18"/>
      <c r="C5" s="18"/>
      <c r="D5" s="18"/>
      <c r="E5" s="20"/>
      <c r="F5" s="21"/>
      <c r="G5" s="21"/>
      <c r="H5" s="22"/>
      <c r="I5" s="37">
        <v>45627</v>
      </c>
      <c r="J5" s="16"/>
    </row>
    <row r="6" spans="1:10" x14ac:dyDescent="0.25">
      <c r="A6" s="29"/>
      <c r="B6" s="18"/>
      <c r="C6" s="18"/>
      <c r="D6" s="18"/>
      <c r="E6" s="20"/>
      <c r="F6" s="21"/>
      <c r="G6" s="21"/>
      <c r="H6" s="22"/>
      <c r="I6" s="23"/>
      <c r="J6" s="16"/>
    </row>
    <row r="7" spans="1:10" ht="13.5" customHeight="1" x14ac:dyDescent="0.25">
      <c r="A7" s="18"/>
      <c r="B7" s="18"/>
      <c r="C7" s="18"/>
      <c r="D7" s="18"/>
      <c r="E7" s="20"/>
      <c r="F7" s="21"/>
      <c r="G7" s="21"/>
      <c r="H7" s="22"/>
      <c r="I7" s="20"/>
      <c r="J7" s="5"/>
    </row>
    <row r="8" spans="1:10" ht="13.5" customHeight="1" x14ac:dyDescent="0.25">
      <c r="A8" s="29"/>
      <c r="B8" s="18"/>
      <c r="C8" s="18"/>
      <c r="D8" s="18"/>
      <c r="E8" s="20"/>
      <c r="F8" s="21"/>
      <c r="G8" s="21"/>
      <c r="H8" s="22"/>
      <c r="I8" s="18"/>
      <c r="J8" s="3"/>
    </row>
    <row r="9" spans="1:10" ht="13.5" customHeight="1" x14ac:dyDescent="0.25">
      <c r="A9" s="18"/>
      <c r="B9" s="18"/>
      <c r="C9" s="18"/>
      <c r="D9" s="18"/>
      <c r="E9" s="20"/>
      <c r="F9" s="21"/>
      <c r="G9" s="21"/>
      <c r="H9" s="21"/>
      <c r="I9" s="20"/>
      <c r="J9" s="5"/>
    </row>
    <row r="10" spans="1:10" ht="13.5" customHeight="1" x14ac:dyDescent="0.25">
      <c r="A10" s="24"/>
      <c r="B10" s="25"/>
      <c r="C10" s="18"/>
      <c r="D10" s="18"/>
      <c r="E10" s="20"/>
      <c r="F10" s="21"/>
      <c r="G10" s="21"/>
      <c r="H10" s="22"/>
      <c r="I10" s="20"/>
      <c r="J10" s="5"/>
    </row>
    <row r="11" spans="1:10" ht="13.5" customHeight="1" x14ac:dyDescent="0.25">
      <c r="A11" s="18"/>
      <c r="B11" s="18"/>
      <c r="C11" s="18"/>
      <c r="D11" s="18"/>
      <c r="E11" s="20"/>
      <c r="F11" s="21"/>
      <c r="G11" s="21"/>
      <c r="H11" s="22"/>
      <c r="I11" s="20"/>
      <c r="J11" s="5"/>
    </row>
    <row r="12" spans="1:10" ht="13.5" customHeight="1" x14ac:dyDescent="0.25">
      <c r="A12" s="18"/>
      <c r="B12" s="18"/>
      <c r="C12" s="18"/>
      <c r="D12" s="18"/>
      <c r="E12" s="20"/>
      <c r="F12" s="21"/>
      <c r="G12" s="21"/>
      <c r="H12" s="22"/>
      <c r="I12" s="18"/>
      <c r="J12" s="3"/>
    </row>
    <row r="13" spans="1:10" ht="13.5" customHeight="1" x14ac:dyDescent="0.25">
      <c r="A13" s="18"/>
      <c r="B13" s="18"/>
      <c r="C13" s="18"/>
      <c r="D13" s="18"/>
      <c r="E13" s="20"/>
      <c r="F13" s="21"/>
      <c r="G13" s="21"/>
      <c r="H13" s="22"/>
      <c r="I13" s="18"/>
      <c r="J13" s="5"/>
    </row>
    <row r="14" spans="1:10" ht="13.5" customHeight="1" x14ac:dyDescent="0.25">
      <c r="A14" s="18"/>
      <c r="B14" s="18"/>
      <c r="C14" s="18"/>
      <c r="D14" s="18"/>
      <c r="E14" s="20"/>
      <c r="F14" s="21"/>
      <c r="G14" s="21"/>
      <c r="H14" s="22"/>
      <c r="I14" s="20"/>
      <c r="J14" s="3"/>
    </row>
    <row r="15" spans="1:10" ht="13.5" customHeight="1" x14ac:dyDescent="0.25">
      <c r="A15" s="18"/>
      <c r="B15" s="18"/>
      <c r="C15" s="18"/>
      <c r="D15" s="18"/>
      <c r="E15" s="20"/>
      <c r="F15" s="21"/>
      <c r="G15" s="21"/>
      <c r="H15" s="22"/>
      <c r="I15" s="18"/>
      <c r="J15" s="3"/>
    </row>
    <row r="16" spans="1:10" ht="13.5" customHeight="1" x14ac:dyDescent="0.25">
      <c r="A16" s="18"/>
      <c r="B16" s="18"/>
      <c r="C16" s="18"/>
      <c r="D16" s="18"/>
      <c r="E16" s="20"/>
      <c r="F16" s="21"/>
      <c r="G16" s="21"/>
      <c r="H16" s="22"/>
      <c r="I16" s="18"/>
      <c r="J16" s="5"/>
    </row>
    <row r="17" spans="1:10" ht="13.5" customHeight="1" x14ac:dyDescent="0.25">
      <c r="A17" s="18"/>
      <c r="B17" s="18"/>
      <c r="C17" s="18"/>
      <c r="D17" s="18"/>
      <c r="E17" s="20"/>
      <c r="F17" s="21"/>
      <c r="G17" s="21"/>
      <c r="H17" s="22"/>
      <c r="I17" s="18"/>
      <c r="J17" s="3"/>
    </row>
    <row r="18" spans="1:10" ht="13.5" customHeight="1" x14ac:dyDescent="0.25">
      <c r="A18" s="18"/>
      <c r="B18" s="18"/>
      <c r="C18" s="18"/>
      <c r="D18" s="18"/>
      <c r="E18" s="20"/>
      <c r="F18" s="21"/>
      <c r="G18" s="21"/>
      <c r="H18" s="22"/>
      <c r="I18" s="18"/>
      <c r="J18" s="3"/>
    </row>
    <row r="19" spans="1:10" ht="13.5" customHeight="1" x14ac:dyDescent="0.25">
      <c r="A19" s="18"/>
      <c r="B19" s="18"/>
      <c r="C19" s="18"/>
      <c r="D19" s="26"/>
      <c r="E19" s="20"/>
      <c r="F19" s="21"/>
      <c r="G19" s="21"/>
      <c r="H19" s="22"/>
      <c r="I19" s="18"/>
      <c r="J19" s="3"/>
    </row>
    <row r="20" spans="1:10" ht="13.5" customHeight="1" x14ac:dyDescent="0.25">
      <c r="A20" s="18"/>
      <c r="B20" s="18"/>
      <c r="C20" s="18"/>
      <c r="D20" s="18"/>
      <c r="E20" s="20"/>
      <c r="F20" s="21"/>
      <c r="G20" s="21"/>
      <c r="H20" s="22"/>
      <c r="I20" s="18"/>
      <c r="J20" s="3"/>
    </row>
    <row r="21" spans="1:10" ht="13.5" customHeight="1" x14ac:dyDescent="0.25">
      <c r="A21" s="29"/>
      <c r="B21" s="18"/>
      <c r="C21" s="23"/>
      <c r="D21" s="18"/>
      <c r="E21" s="20"/>
      <c r="F21" s="21"/>
      <c r="G21" s="21"/>
      <c r="H21" s="22"/>
      <c r="I21" s="18"/>
      <c r="J21" s="3"/>
    </row>
    <row r="22" spans="1:10" ht="13.5" customHeight="1" x14ac:dyDescent="0.25">
      <c r="A22" s="29"/>
      <c r="B22" s="18"/>
      <c r="C22" s="18"/>
      <c r="D22" s="18"/>
      <c r="E22" s="20"/>
      <c r="F22" s="21"/>
      <c r="G22" s="21"/>
      <c r="H22" s="22"/>
      <c r="I22" s="18"/>
      <c r="J22" s="3"/>
    </row>
    <row r="23" spans="1:10" ht="13.5" customHeight="1" x14ac:dyDescent="0.25">
      <c r="A23" s="29"/>
      <c r="B23" s="18"/>
      <c r="C23" s="18"/>
      <c r="D23" s="18"/>
      <c r="E23" s="20"/>
      <c r="F23" s="21"/>
      <c r="G23" s="21"/>
      <c r="H23" s="22"/>
      <c r="I23" s="20"/>
      <c r="J23" s="3"/>
    </row>
    <row r="24" spans="1:10" ht="13.5" customHeight="1" x14ac:dyDescent="0.25">
      <c r="A24" s="29"/>
      <c r="B24" s="18"/>
      <c r="C24" s="18"/>
      <c r="D24" s="18"/>
      <c r="E24" s="20"/>
      <c r="F24" s="21"/>
      <c r="G24" s="21"/>
      <c r="H24" s="22"/>
      <c r="I24" s="20"/>
      <c r="J24" s="3"/>
    </row>
    <row r="25" spans="1:10" ht="13.5" customHeight="1" x14ac:dyDescent="0.25">
      <c r="A25" s="29"/>
      <c r="B25" s="18"/>
      <c r="C25" s="18"/>
      <c r="D25" s="27"/>
      <c r="E25" s="28"/>
      <c r="F25" s="18"/>
      <c r="G25" s="18"/>
      <c r="H25" s="22"/>
      <c r="I25" s="18"/>
      <c r="J25" s="5"/>
    </row>
    <row r="26" spans="1:10" ht="13.5" customHeight="1" x14ac:dyDescent="0.25">
      <c r="A26" s="29"/>
      <c r="B26" s="18"/>
      <c r="C26" s="18"/>
      <c r="D26" s="18"/>
      <c r="E26" s="20"/>
      <c r="F26" s="21"/>
      <c r="G26" s="21"/>
      <c r="H26" s="22"/>
      <c r="I26" s="18"/>
      <c r="J26" s="3"/>
    </row>
    <row r="27" spans="1:10" ht="13.5" customHeight="1" x14ac:dyDescent="0.25">
      <c r="A27" s="29"/>
      <c r="B27" s="18"/>
      <c r="C27" s="18"/>
      <c r="D27" s="18"/>
      <c r="E27" s="20"/>
      <c r="F27" s="21"/>
      <c r="G27" s="21"/>
      <c r="H27" s="22"/>
      <c r="I27" s="18"/>
      <c r="J27" s="3"/>
    </row>
    <row r="28" spans="1:10" ht="13.5" customHeight="1" x14ac:dyDescent="0.25">
      <c r="A28" s="29"/>
      <c r="B28" s="18"/>
      <c r="C28" s="18"/>
      <c r="D28" s="18"/>
      <c r="E28" s="20"/>
      <c r="F28" s="21"/>
      <c r="G28" s="21"/>
      <c r="H28" s="22"/>
      <c r="I28" s="18"/>
      <c r="J28" s="3"/>
    </row>
    <row r="29" spans="1:10" ht="13.5" customHeight="1" x14ac:dyDescent="0.25">
      <c r="A29" s="29"/>
      <c r="B29" s="18"/>
      <c r="C29" s="18"/>
      <c r="D29" s="18"/>
      <c r="E29" s="20"/>
      <c r="F29" s="21"/>
      <c r="G29" s="21"/>
      <c r="H29" s="22"/>
      <c r="I29" s="18"/>
      <c r="J29" s="3"/>
    </row>
    <row r="30" spans="1:10" ht="13.5" customHeight="1" x14ac:dyDescent="0.25">
      <c r="A30" s="18"/>
      <c r="B30" s="18"/>
      <c r="C30" s="18"/>
      <c r="D30" s="18"/>
      <c r="E30" s="20"/>
      <c r="F30" s="21"/>
      <c r="G30" s="21"/>
      <c r="H30" s="22"/>
      <c r="I30" s="18"/>
      <c r="J30" s="3"/>
    </row>
    <row r="31" spans="1:10" ht="13.5" customHeight="1" x14ac:dyDescent="0.25">
      <c r="A31" s="18"/>
      <c r="B31" s="18"/>
      <c r="C31" s="18"/>
      <c r="D31" s="18"/>
      <c r="E31" s="20"/>
      <c r="F31" s="21"/>
      <c r="G31" s="21"/>
      <c r="H31" s="22"/>
      <c r="I31" s="18"/>
      <c r="J31" s="3"/>
    </row>
    <row r="32" spans="1:10" ht="13.5" customHeight="1" x14ac:dyDescent="0.25">
      <c r="A32" s="18"/>
      <c r="B32" s="18"/>
      <c r="C32" s="18"/>
      <c r="D32" s="18"/>
      <c r="E32" s="20"/>
      <c r="F32" s="21"/>
      <c r="G32" s="21"/>
      <c r="H32" s="22"/>
      <c r="I32" s="18"/>
      <c r="J32" s="3"/>
    </row>
    <row r="33" spans="1:10" ht="13.5" customHeight="1" x14ac:dyDescent="0.25">
      <c r="A33" s="18"/>
      <c r="B33" s="18"/>
      <c r="C33" s="18"/>
      <c r="D33" s="18"/>
      <c r="E33" s="20"/>
      <c r="F33" s="21"/>
      <c r="G33" s="21"/>
      <c r="H33" s="22"/>
      <c r="I33" s="18"/>
      <c r="J33" s="3"/>
    </row>
    <row r="34" spans="1:10" ht="13.5" customHeight="1" x14ac:dyDescent="0.25">
      <c r="A34" s="18"/>
      <c r="B34" s="18"/>
      <c r="C34" s="18"/>
      <c r="D34" s="18"/>
      <c r="E34" s="20"/>
      <c r="F34" s="21"/>
      <c r="G34" s="21"/>
      <c r="H34" s="22"/>
      <c r="I34" s="18"/>
      <c r="J34" s="3"/>
    </row>
    <row r="35" spans="1:10" ht="13.5" customHeight="1" x14ac:dyDescent="0.25">
      <c r="A35" s="18"/>
      <c r="B35" s="18"/>
      <c r="C35" s="18"/>
      <c r="D35" s="18"/>
      <c r="E35" s="20"/>
      <c r="F35" s="21"/>
      <c r="G35" s="21"/>
      <c r="H35" s="22"/>
      <c r="I35" s="18"/>
      <c r="J35" s="3"/>
    </row>
    <row r="36" spans="1:10" ht="13.5" customHeight="1" x14ac:dyDescent="0.25">
      <c r="A36" s="18"/>
      <c r="B36" s="18"/>
      <c r="C36" s="18"/>
      <c r="D36" s="18"/>
      <c r="E36" s="20"/>
      <c r="F36" s="21"/>
      <c r="G36" s="21"/>
      <c r="H36" s="22"/>
      <c r="I36" s="18"/>
      <c r="J36" s="3"/>
    </row>
    <row r="37" spans="1:10" ht="13.5" customHeight="1" x14ac:dyDescent="0.25">
      <c r="A37" s="18"/>
      <c r="B37" s="18"/>
      <c r="C37" s="18"/>
      <c r="D37" s="18"/>
      <c r="E37" s="20"/>
      <c r="F37" s="21"/>
      <c r="G37" s="21"/>
      <c r="H37" s="22"/>
      <c r="I37" s="18"/>
      <c r="J37" s="3"/>
    </row>
    <row r="38" spans="1:10" ht="13.5" customHeight="1" x14ac:dyDescent="0.25">
      <c r="A38" s="18"/>
      <c r="B38" s="18"/>
      <c r="C38" s="18"/>
      <c r="D38" s="18"/>
      <c r="E38" s="20"/>
      <c r="F38" s="21"/>
      <c r="G38" s="21"/>
      <c r="H38" s="22"/>
      <c r="I38" s="18"/>
      <c r="J38" s="3"/>
    </row>
    <row r="39" spans="1:10" ht="13.5" customHeight="1" x14ac:dyDescent="0.25">
      <c r="A39" s="18"/>
      <c r="B39" s="18"/>
      <c r="C39" s="18"/>
      <c r="D39" s="18"/>
      <c r="E39" s="20"/>
      <c r="F39" s="21"/>
      <c r="G39" s="21"/>
      <c r="H39" s="22"/>
      <c r="I39" s="18"/>
      <c r="J39" s="3"/>
    </row>
    <row r="40" spans="1:10" ht="13.5" customHeight="1" x14ac:dyDescent="0.25">
      <c r="A40" s="18"/>
      <c r="B40" s="18"/>
      <c r="C40" s="18"/>
      <c r="D40" s="18"/>
      <c r="E40" s="20"/>
      <c r="F40" s="21"/>
      <c r="G40" s="21"/>
      <c r="H40" s="22"/>
      <c r="I40" s="18"/>
      <c r="J40" s="3"/>
    </row>
    <row r="41" spans="1:10" ht="13.5" customHeight="1" x14ac:dyDescent="0.25">
      <c r="A41" s="18"/>
      <c r="B41" s="18"/>
      <c r="C41" s="18"/>
      <c r="D41" s="18"/>
      <c r="E41" s="20"/>
      <c r="F41" s="21"/>
      <c r="G41" s="21"/>
      <c r="H41" s="22"/>
      <c r="I41" s="18"/>
      <c r="J41" s="3"/>
    </row>
    <row r="42" spans="1:10" ht="13.5" customHeight="1" x14ac:dyDescent="0.25">
      <c r="A42" s="18"/>
      <c r="B42" s="18"/>
      <c r="C42" s="18"/>
      <c r="D42" s="18"/>
      <c r="E42" s="20"/>
      <c r="F42" s="21"/>
      <c r="G42" s="21"/>
      <c r="H42" s="22"/>
      <c r="I42" s="18"/>
      <c r="J42" s="3"/>
    </row>
    <row r="43" spans="1:10" ht="13.5" customHeight="1" x14ac:dyDescent="0.25">
      <c r="A43" s="18"/>
      <c r="B43" s="18"/>
      <c r="C43" s="18"/>
      <c r="D43" s="18"/>
      <c r="E43" s="20"/>
      <c r="F43" s="21"/>
      <c r="G43" s="21"/>
      <c r="H43" s="22"/>
      <c r="I43" s="18"/>
      <c r="J43" s="3"/>
    </row>
    <row r="44" spans="1:10" ht="13.5" customHeight="1" x14ac:dyDescent="0.25">
      <c r="A44" s="18"/>
      <c r="B44" s="18"/>
      <c r="C44" s="18"/>
      <c r="D44" s="18"/>
      <c r="E44" s="20"/>
      <c r="F44" s="21"/>
      <c r="G44" s="21"/>
      <c r="H44" s="22"/>
      <c r="I44" s="18"/>
      <c r="J44" s="3"/>
    </row>
    <row r="45" spans="1:10" ht="13.5" customHeight="1" x14ac:dyDescent="0.25">
      <c r="A45" s="18"/>
      <c r="B45" s="18"/>
      <c r="C45" s="18"/>
      <c r="D45" s="18"/>
      <c r="E45" s="20"/>
      <c r="F45" s="21"/>
      <c r="G45" s="21"/>
      <c r="H45" s="22"/>
      <c r="I45" s="18"/>
      <c r="J45" s="3"/>
    </row>
    <row r="46" spans="1:10" ht="13.5" customHeight="1" x14ac:dyDescent="0.25">
      <c r="A46" s="18"/>
      <c r="B46" s="18"/>
      <c r="C46" s="18"/>
      <c r="D46" s="18"/>
      <c r="E46" s="20"/>
      <c r="F46" s="21"/>
      <c r="G46" s="21"/>
      <c r="H46" s="22"/>
      <c r="I46" s="18"/>
      <c r="J46" s="3"/>
    </row>
    <row r="47" spans="1:10" ht="13.5" customHeight="1" x14ac:dyDescent="0.25">
      <c r="A47" s="18"/>
      <c r="B47" s="18"/>
      <c r="C47" s="18"/>
      <c r="D47" s="18"/>
      <c r="E47" s="20"/>
      <c r="F47" s="21"/>
      <c r="G47" s="21"/>
      <c r="H47" s="22"/>
      <c r="I47" s="18"/>
      <c r="J47" s="3"/>
    </row>
    <row r="48" spans="1:10" ht="13.5" customHeight="1" x14ac:dyDescent="0.25">
      <c r="A48" s="18"/>
      <c r="B48" s="18"/>
      <c r="C48" s="18"/>
      <c r="D48" s="18"/>
      <c r="E48" s="20"/>
      <c r="F48" s="21"/>
      <c r="G48" s="21"/>
      <c r="H48" s="22"/>
      <c r="I48" s="18"/>
      <c r="J48" s="3"/>
    </row>
    <row r="49" spans="1:10" ht="13.5" customHeight="1" x14ac:dyDescent="0.25">
      <c r="A49" s="18"/>
      <c r="B49" s="18"/>
      <c r="C49" s="18"/>
      <c r="D49" s="18"/>
      <c r="E49" s="20"/>
      <c r="F49" s="21"/>
      <c r="G49" s="21"/>
      <c r="H49" s="22"/>
      <c r="I49" s="18"/>
      <c r="J49" s="3"/>
    </row>
    <row r="50" spans="1:10" ht="13.5" customHeight="1" x14ac:dyDescent="0.25">
      <c r="A50" s="18"/>
      <c r="B50" s="18"/>
      <c r="C50" s="18"/>
      <c r="D50" s="18"/>
      <c r="E50" s="20"/>
      <c r="F50" s="21"/>
      <c r="G50" s="21"/>
      <c r="H50" s="22"/>
      <c r="I50" s="18"/>
      <c r="J50" s="3"/>
    </row>
    <row r="51" spans="1:10" ht="13.5" customHeight="1" x14ac:dyDescent="0.25">
      <c r="A51" s="18"/>
      <c r="B51" s="18"/>
      <c r="C51" s="18"/>
      <c r="D51" s="18"/>
      <c r="E51" s="20"/>
      <c r="F51" s="21"/>
      <c r="G51" s="21"/>
      <c r="H51" s="22"/>
      <c r="I51" s="18"/>
      <c r="J51" s="3"/>
    </row>
    <row r="52" spans="1:10" ht="13.5" customHeight="1" x14ac:dyDescent="0.25">
      <c r="A52" s="18"/>
      <c r="B52" s="18"/>
      <c r="C52" s="18"/>
      <c r="D52" s="18"/>
      <c r="E52" s="20"/>
      <c r="F52" s="21"/>
      <c r="G52" s="21"/>
      <c r="H52" s="22"/>
      <c r="I52" s="18"/>
      <c r="J52" s="3"/>
    </row>
    <row r="53" spans="1:10" ht="13.5" customHeight="1" x14ac:dyDescent="0.25">
      <c r="A53" s="18"/>
      <c r="B53" s="18"/>
      <c r="C53" s="18"/>
      <c r="D53" s="18"/>
      <c r="E53" s="20"/>
      <c r="F53" s="21"/>
      <c r="G53" s="21"/>
      <c r="H53" s="22"/>
      <c r="I53" s="18"/>
      <c r="J53" s="3"/>
    </row>
    <row r="54" spans="1:10" ht="13.5" customHeight="1" x14ac:dyDescent="0.25">
      <c r="A54" s="18"/>
      <c r="B54" s="18"/>
      <c r="C54" s="18"/>
      <c r="D54" s="18"/>
      <c r="E54" s="20"/>
      <c r="F54" s="21"/>
      <c r="G54" s="21"/>
      <c r="H54" s="22"/>
      <c r="I54" s="18"/>
      <c r="J54" s="3"/>
    </row>
    <row r="55" spans="1:10" ht="13.5" customHeight="1" x14ac:dyDescent="0.25">
      <c r="A55" s="18"/>
      <c r="B55" s="18"/>
      <c r="C55" s="18"/>
      <c r="D55" s="18"/>
      <c r="E55" s="20"/>
      <c r="F55" s="21"/>
      <c r="G55" s="21"/>
      <c r="H55" s="22"/>
      <c r="I55" s="18"/>
      <c r="J55" s="3"/>
    </row>
    <row r="56" spans="1:10" ht="13.5" customHeight="1" x14ac:dyDescent="0.25">
      <c r="A56" s="18"/>
      <c r="B56" s="18"/>
      <c r="C56" s="18"/>
      <c r="D56" s="18"/>
      <c r="E56" s="20"/>
      <c r="F56" s="21"/>
      <c r="G56" s="21"/>
      <c r="H56" s="22"/>
      <c r="I56" s="18"/>
      <c r="J56" s="3"/>
    </row>
    <row r="57" spans="1:10" ht="13.5" customHeight="1" x14ac:dyDescent="0.25">
      <c r="A57" s="18"/>
      <c r="B57" s="18"/>
      <c r="C57" s="18"/>
      <c r="D57" s="18"/>
      <c r="E57" s="20"/>
      <c r="F57" s="21"/>
      <c r="G57" s="21"/>
      <c r="H57" s="22"/>
      <c r="I57" s="18"/>
      <c r="J57" s="3"/>
    </row>
    <row r="58" spans="1:10" ht="13.5" customHeight="1" x14ac:dyDescent="0.25">
      <c r="A58" s="18"/>
      <c r="B58" s="18"/>
      <c r="C58" s="18"/>
      <c r="D58" s="18"/>
      <c r="E58" s="20"/>
      <c r="F58" s="21"/>
      <c r="G58" s="21"/>
      <c r="H58" s="22"/>
      <c r="I58" s="18"/>
      <c r="J58" s="3"/>
    </row>
    <row r="59" spans="1:10" ht="13.5" customHeight="1" x14ac:dyDescent="0.25">
      <c r="A59" s="18"/>
      <c r="B59" s="18"/>
      <c r="C59" s="18"/>
      <c r="D59" s="18"/>
      <c r="E59" s="20"/>
      <c r="F59" s="21"/>
      <c r="G59" s="21"/>
      <c r="H59" s="22"/>
      <c r="I59" s="18"/>
      <c r="J59" s="3"/>
    </row>
    <row r="60" spans="1:10" ht="13.5" customHeight="1" x14ac:dyDescent="0.25">
      <c r="A60" s="18"/>
      <c r="B60" s="18"/>
      <c r="C60" s="18"/>
      <c r="D60" s="18"/>
      <c r="E60" s="20"/>
      <c r="F60" s="21"/>
      <c r="G60" s="21"/>
      <c r="H60" s="22"/>
      <c r="I60" s="18"/>
      <c r="J60" s="3"/>
    </row>
    <row r="61" spans="1:10" ht="13.5" customHeight="1" x14ac:dyDescent="0.25">
      <c r="A61" s="18"/>
      <c r="B61" s="18"/>
      <c r="C61" s="18"/>
      <c r="D61" s="18"/>
      <c r="E61" s="20"/>
      <c r="F61" s="21"/>
      <c r="G61" s="21"/>
      <c r="H61" s="22"/>
      <c r="I61" s="18"/>
      <c r="J61" s="3"/>
    </row>
    <row r="62" spans="1:10" ht="13.5" customHeight="1" x14ac:dyDescent="0.25">
      <c r="A62" s="18"/>
      <c r="B62" s="18"/>
      <c r="C62" s="18"/>
      <c r="D62" s="18"/>
      <c r="E62" s="20"/>
      <c r="F62" s="21"/>
      <c r="G62" s="21"/>
      <c r="H62" s="22"/>
      <c r="I62" s="18"/>
      <c r="J62" s="3"/>
    </row>
    <row r="63" spans="1:10" ht="13.5" customHeight="1" x14ac:dyDescent="0.25">
      <c r="A63" s="18"/>
      <c r="B63" s="18"/>
      <c r="C63" s="18"/>
      <c r="D63" s="18"/>
      <c r="E63" s="20"/>
      <c r="F63" s="21"/>
      <c r="G63" s="21"/>
      <c r="H63" s="22"/>
      <c r="I63" s="18"/>
      <c r="J63" s="3"/>
    </row>
    <row r="64" spans="1:10" ht="13.5" customHeight="1" x14ac:dyDescent="0.25">
      <c r="A64" s="18"/>
      <c r="B64" s="18"/>
      <c r="C64" s="18"/>
      <c r="D64" s="28"/>
      <c r="E64" s="20"/>
      <c r="F64" s="21"/>
      <c r="G64" s="21"/>
      <c r="H64" s="22"/>
      <c r="I64" s="18"/>
      <c r="J64" s="3"/>
    </row>
    <row r="65" spans="1:10" ht="13.5" customHeight="1" x14ac:dyDescent="0.25">
      <c r="A65" s="18"/>
      <c r="B65" s="18"/>
      <c r="C65" s="18"/>
      <c r="D65" s="18"/>
      <c r="E65" s="20"/>
      <c r="F65" s="21"/>
      <c r="G65" s="21"/>
      <c r="H65" s="22"/>
      <c r="I65" s="18"/>
      <c r="J65" s="3"/>
    </row>
    <row r="66" spans="1:10" ht="13.5" customHeight="1" x14ac:dyDescent="0.25">
      <c r="A66" s="18"/>
      <c r="B66" s="18"/>
      <c r="C66" s="18"/>
      <c r="D66" s="18"/>
      <c r="E66" s="20"/>
      <c r="F66" s="21"/>
      <c r="G66" s="21"/>
      <c r="H66" s="22"/>
      <c r="I66" s="18"/>
      <c r="J66" s="3"/>
    </row>
    <row r="67" spans="1:10" ht="13.5" customHeight="1" x14ac:dyDescent="0.25">
      <c r="A67" s="18"/>
      <c r="B67" s="18"/>
      <c r="C67" s="18"/>
      <c r="D67" s="18"/>
      <c r="E67" s="20"/>
      <c r="F67" s="21"/>
      <c r="G67" s="21"/>
      <c r="H67" s="22"/>
      <c r="I67" s="18"/>
      <c r="J67" s="3"/>
    </row>
    <row r="68" spans="1:10" ht="13.5" customHeight="1" x14ac:dyDescent="0.25">
      <c r="A68" s="18"/>
      <c r="B68" s="18"/>
      <c r="C68" s="18"/>
      <c r="D68" s="18"/>
      <c r="E68" s="20"/>
      <c r="F68" s="21"/>
      <c r="G68" s="21"/>
      <c r="H68" s="22"/>
      <c r="I68" s="18"/>
      <c r="J68" s="3"/>
    </row>
    <row r="69" spans="1:10" ht="13.5" customHeight="1" x14ac:dyDescent="0.25">
      <c r="A69" s="18"/>
      <c r="B69" s="18"/>
      <c r="C69" s="18"/>
      <c r="D69" s="18"/>
      <c r="E69" s="20"/>
      <c r="F69" s="21"/>
      <c r="G69" s="21"/>
      <c r="H69" s="22"/>
      <c r="I69" s="18"/>
      <c r="J69" s="3"/>
    </row>
    <row r="70" spans="1:10" ht="13.5" customHeight="1" x14ac:dyDescent="0.25">
      <c r="A70" s="18"/>
      <c r="B70" s="18"/>
      <c r="C70" s="18"/>
      <c r="D70" s="18"/>
      <c r="E70" s="20"/>
      <c r="F70" s="21"/>
      <c r="G70" s="21"/>
      <c r="H70" s="22"/>
      <c r="I70" s="18"/>
      <c r="J70" s="3"/>
    </row>
    <row r="71" spans="1:10" ht="13.5" customHeight="1" x14ac:dyDescent="0.25">
      <c r="A71" s="18"/>
      <c r="B71" s="18"/>
      <c r="C71" s="18"/>
      <c r="D71" s="18"/>
      <c r="E71" s="20"/>
      <c r="F71" s="21"/>
      <c r="G71" s="21"/>
      <c r="H71" s="22"/>
      <c r="I71" s="18"/>
      <c r="J71" s="3"/>
    </row>
    <row r="72" spans="1:10" ht="13.5" customHeight="1" x14ac:dyDescent="0.25">
      <c r="A72" s="18"/>
      <c r="B72" s="18"/>
      <c r="C72" s="18"/>
      <c r="D72" s="18"/>
      <c r="E72" s="20"/>
      <c r="F72" s="21"/>
      <c r="G72" s="21"/>
      <c r="H72" s="22"/>
      <c r="I72" s="18"/>
      <c r="J72" s="3"/>
    </row>
    <row r="73" spans="1:10" ht="13.5" customHeight="1" x14ac:dyDescent="0.25">
      <c r="A73" s="18"/>
      <c r="B73" s="18"/>
      <c r="C73" s="18"/>
      <c r="D73" s="18"/>
      <c r="E73" s="20"/>
      <c r="F73" s="21"/>
      <c r="G73" s="21"/>
      <c r="H73" s="22"/>
      <c r="I73" s="18"/>
      <c r="J73" s="3"/>
    </row>
    <row r="74" spans="1:10" ht="13.5" customHeight="1" x14ac:dyDescent="0.25">
      <c r="A74" s="18"/>
      <c r="B74" s="18"/>
      <c r="C74" s="18"/>
      <c r="D74" s="18"/>
      <c r="E74" s="20"/>
      <c r="F74" s="21"/>
      <c r="G74" s="21"/>
      <c r="H74" s="22"/>
      <c r="I74" s="18"/>
      <c r="J74" s="3"/>
    </row>
    <row r="75" spans="1:10" ht="13.5" customHeight="1" x14ac:dyDescent="0.25">
      <c r="A75" s="18"/>
      <c r="B75" s="18"/>
      <c r="C75" s="18"/>
      <c r="D75" s="18"/>
      <c r="E75" s="20"/>
      <c r="F75" s="21"/>
      <c r="G75" s="21"/>
      <c r="H75" s="22"/>
      <c r="I75" s="18"/>
      <c r="J75" s="3"/>
    </row>
    <row r="76" spans="1:10" ht="13.5" customHeight="1" x14ac:dyDescent="0.25">
      <c r="A76" s="18"/>
      <c r="B76" s="18"/>
      <c r="C76" s="18"/>
      <c r="D76" s="18"/>
      <c r="E76" s="20"/>
      <c r="F76" s="21"/>
      <c r="G76" s="21"/>
      <c r="H76" s="22"/>
      <c r="I76" s="18"/>
      <c r="J76" s="3"/>
    </row>
    <row r="77" spans="1:10" ht="13.5" customHeight="1" x14ac:dyDescent="0.25">
      <c r="A77" s="18"/>
      <c r="B77" s="18"/>
      <c r="C77" s="18"/>
      <c r="D77" s="18"/>
      <c r="E77" s="20"/>
      <c r="F77" s="21"/>
      <c r="G77" s="21"/>
      <c r="H77" s="22"/>
      <c r="I77" s="18"/>
      <c r="J77" s="3"/>
    </row>
    <row r="78" spans="1:10" ht="13.5" customHeight="1" x14ac:dyDescent="0.25">
      <c r="A78" s="18"/>
      <c r="B78" s="18"/>
      <c r="C78" s="18"/>
      <c r="D78" s="18"/>
      <c r="E78" s="20"/>
      <c r="F78" s="21"/>
      <c r="G78" s="21"/>
      <c r="H78" s="22"/>
      <c r="I78" s="18"/>
      <c r="J78" s="3"/>
    </row>
    <row r="79" spans="1:10" ht="13.5" customHeight="1" x14ac:dyDescent="0.25">
      <c r="A79" s="18"/>
      <c r="B79" s="18"/>
      <c r="C79" s="18"/>
      <c r="D79" s="18"/>
      <c r="E79" s="20"/>
      <c r="F79" s="21"/>
      <c r="G79" s="21"/>
      <c r="H79" s="22"/>
      <c r="I79" s="18"/>
      <c r="J79" s="3"/>
    </row>
    <row r="80" spans="1:10" ht="13.5" customHeight="1" x14ac:dyDescent="0.25">
      <c r="A80" s="18"/>
      <c r="B80" s="18"/>
      <c r="C80" s="18"/>
      <c r="D80" s="18"/>
      <c r="E80" s="20"/>
      <c r="F80" s="21"/>
      <c r="G80" s="21"/>
      <c r="H80" s="22"/>
      <c r="I80" s="18"/>
      <c r="J80" s="3"/>
    </row>
    <row r="81" spans="1:10" ht="13.5" customHeight="1" x14ac:dyDescent="0.25">
      <c r="A81" s="18"/>
      <c r="B81" s="18"/>
      <c r="C81" s="18"/>
      <c r="D81" s="18"/>
      <c r="E81" s="20"/>
      <c r="F81" s="21"/>
      <c r="G81" s="21"/>
      <c r="H81" s="22"/>
      <c r="I81" s="18"/>
      <c r="J81" s="3"/>
    </row>
    <row r="82" spans="1:10" ht="13.5" customHeight="1" x14ac:dyDescent="0.25">
      <c r="A82" s="18"/>
      <c r="B82" s="18"/>
      <c r="C82" s="18"/>
      <c r="D82" s="18"/>
      <c r="E82" s="20"/>
      <c r="F82" s="21"/>
      <c r="G82" s="21"/>
      <c r="H82" s="22"/>
      <c r="I82" s="18"/>
      <c r="J82" s="3"/>
    </row>
    <row r="83" spans="1:10" ht="13.5" customHeight="1" x14ac:dyDescent="0.25">
      <c r="A83" s="18"/>
      <c r="B83" s="18"/>
      <c r="C83" s="18"/>
      <c r="D83" s="18"/>
      <c r="E83" s="20"/>
      <c r="F83" s="21"/>
      <c r="G83" s="21"/>
      <c r="H83" s="22"/>
      <c r="I83" s="18"/>
      <c r="J83" s="3"/>
    </row>
    <row r="84" spans="1:10" ht="13.5" customHeight="1" x14ac:dyDescent="0.25">
      <c r="A84" s="18"/>
      <c r="B84" s="18"/>
      <c r="C84" s="18"/>
      <c r="D84" s="18"/>
      <c r="E84" s="20"/>
      <c r="F84" s="21"/>
      <c r="G84" s="21"/>
      <c r="H84" s="22"/>
      <c r="I84" s="18"/>
      <c r="J84" s="3"/>
    </row>
    <row r="85" spans="1:10" ht="13.5" customHeight="1" x14ac:dyDescent="0.25">
      <c r="A85" s="18"/>
      <c r="B85" s="18"/>
      <c r="C85" s="18"/>
      <c r="D85" s="18"/>
      <c r="E85" s="20"/>
      <c r="F85" s="21"/>
      <c r="G85" s="21"/>
      <c r="H85" s="22"/>
      <c r="I85" s="18"/>
      <c r="J85" s="3"/>
    </row>
    <row r="86" spans="1:10" ht="13.5" customHeight="1" x14ac:dyDescent="0.25">
      <c r="A86" s="18"/>
      <c r="B86" s="18"/>
      <c r="C86" s="18"/>
      <c r="D86" s="18"/>
      <c r="E86" s="20"/>
      <c r="F86" s="21"/>
      <c r="G86" s="21"/>
      <c r="H86" s="22"/>
      <c r="I86" s="18"/>
      <c r="J86" s="3"/>
    </row>
    <row r="87" spans="1:10" ht="13.5" customHeight="1" x14ac:dyDescent="0.25">
      <c r="A87" s="18"/>
      <c r="B87" s="18"/>
      <c r="C87" s="18"/>
      <c r="D87" s="18"/>
      <c r="E87" s="20"/>
      <c r="F87" s="21"/>
      <c r="G87" s="21"/>
      <c r="H87" s="22"/>
      <c r="I87" s="18"/>
      <c r="J87" s="3"/>
    </row>
    <row r="88" spans="1:10" ht="13.5" customHeight="1" x14ac:dyDescent="0.25">
      <c r="A88" s="18"/>
      <c r="B88" s="18"/>
      <c r="C88" s="18"/>
      <c r="D88" s="18"/>
      <c r="E88" s="20"/>
      <c r="F88" s="21"/>
      <c r="G88" s="21"/>
      <c r="H88" s="22"/>
      <c r="I88" s="18"/>
      <c r="J88" s="3"/>
    </row>
    <row r="89" spans="1:10" ht="13.5" customHeight="1" x14ac:dyDescent="0.25">
      <c r="A89" s="18"/>
      <c r="B89" s="18"/>
      <c r="C89" s="18"/>
      <c r="D89" s="18"/>
      <c r="E89" s="20"/>
      <c r="F89" s="21"/>
      <c r="G89" s="21"/>
      <c r="H89" s="22"/>
      <c r="I89" s="18"/>
      <c r="J89" s="3"/>
    </row>
    <row r="90" spans="1:10" ht="13.5" customHeight="1" x14ac:dyDescent="0.25">
      <c r="A90" s="18"/>
      <c r="B90" s="18"/>
      <c r="C90" s="18"/>
      <c r="D90" s="18"/>
      <c r="E90" s="20"/>
      <c r="F90" s="21"/>
      <c r="G90" s="21"/>
      <c r="H90" s="22"/>
      <c r="I90" s="18"/>
      <c r="J90" s="3"/>
    </row>
    <row r="91" spans="1:10" ht="13.5" customHeight="1" x14ac:dyDescent="0.25">
      <c r="A91" s="18"/>
      <c r="B91" s="18"/>
      <c r="C91" s="18"/>
      <c r="D91" s="18"/>
      <c r="E91" s="20"/>
      <c r="F91" s="21"/>
      <c r="G91" s="21"/>
      <c r="H91" s="22"/>
      <c r="I91" s="18"/>
      <c r="J91" s="3"/>
    </row>
    <row r="92" spans="1:10" ht="13.5" customHeight="1" x14ac:dyDescent="0.25">
      <c r="A92" s="18"/>
      <c r="B92" s="18"/>
      <c r="C92" s="18"/>
      <c r="D92" s="18"/>
      <c r="E92" s="20"/>
      <c r="F92" s="21"/>
      <c r="G92" s="21"/>
      <c r="H92" s="22"/>
      <c r="I92" s="18"/>
      <c r="J92" s="3"/>
    </row>
    <row r="93" spans="1:10" ht="13.5" customHeight="1" x14ac:dyDescent="0.25">
      <c r="A93" s="18"/>
      <c r="B93" s="18"/>
      <c r="C93" s="18"/>
      <c r="D93" s="18"/>
      <c r="E93" s="20"/>
      <c r="F93" s="21"/>
      <c r="G93" s="21"/>
      <c r="H93" s="22"/>
      <c r="I93" s="18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10"/>
      <c r="D98" s="7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</row>
    <row r="193" spans="1:9" ht="13.5" customHeight="1" x14ac:dyDescent="0.25">
      <c r="A193" s="2"/>
      <c r="B193" s="3"/>
      <c r="C193" s="3"/>
      <c r="D193" s="3"/>
      <c r="E193" s="5"/>
      <c r="F193" s="6"/>
      <c r="G193" s="6"/>
      <c r="H193" s="9"/>
      <c r="I193" s="3"/>
    </row>
    <row r="194" spans="1:9" ht="13.5" customHeight="1" x14ac:dyDescent="0.25">
      <c r="A194" s="2"/>
      <c r="B194" s="3"/>
      <c r="C194" s="3"/>
      <c r="D194" s="3"/>
      <c r="E194" s="5"/>
      <c r="F194" s="6"/>
      <c r="G194" s="6"/>
      <c r="H194" s="9"/>
      <c r="I194" s="3"/>
    </row>
    <row r="195" spans="1:9" ht="13.5" customHeight="1" x14ac:dyDescent="0.25">
      <c r="A195" s="2"/>
      <c r="B195" s="3"/>
      <c r="C195" s="3"/>
      <c r="D195" s="3"/>
      <c r="E195" s="5"/>
      <c r="F195" s="6"/>
      <c r="G195" s="6"/>
      <c r="H195" s="9"/>
      <c r="I195" s="3"/>
    </row>
    <row r="196" spans="1:9" ht="21" x14ac:dyDescent="0.35">
      <c r="A196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workbookViewId="0">
      <selection activeCell="B5" sqref="B5:B27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9" t="s">
        <v>11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1283.8</v>
      </c>
      <c r="I5" s="37">
        <v>45323</v>
      </c>
      <c r="J5" s="41">
        <f>(Janeiro!J5)-H5</f>
        <v>13988.62</v>
      </c>
    </row>
    <row r="6" spans="1:10" x14ac:dyDescent="0.25">
      <c r="A6" s="50" t="s">
        <v>13</v>
      </c>
      <c r="B6" s="46" t="s">
        <v>14</v>
      </c>
      <c r="C6" s="46" t="s">
        <v>51</v>
      </c>
      <c r="D6" s="53" t="s">
        <v>68</v>
      </c>
      <c r="E6" s="40">
        <v>43745</v>
      </c>
      <c r="F6" s="41">
        <v>150000</v>
      </c>
      <c r="G6" s="41">
        <v>150000</v>
      </c>
      <c r="H6" s="42">
        <v>9776.2999999999993</v>
      </c>
      <c r="I6" s="37">
        <v>45323</v>
      </c>
      <c r="J6" s="41">
        <f>(Janeiro!J6)-H6</f>
        <v>91342.2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45323</v>
      </c>
      <c r="J7" s="38">
        <f>(Janeiro!J7)-H7</f>
        <v>1880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38">
        <v>60072</v>
      </c>
      <c r="G8" s="38">
        <v>60072</v>
      </c>
      <c r="H8" s="38">
        <v>4106.93</v>
      </c>
      <c r="I8" s="37">
        <v>45323</v>
      </c>
      <c r="J8" s="38">
        <f>(Janeiro!J8)-H8</f>
        <v>2544.87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38">
        <v>3571.48</v>
      </c>
      <c r="I9" s="37">
        <v>45323</v>
      </c>
      <c r="J9" s="38">
        <f>(Janeiro!J9)-H9</f>
        <v>35714.799999999996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1871.59</v>
      </c>
      <c r="I10" s="37">
        <v>45323</v>
      </c>
      <c r="J10" s="38">
        <f>(Janeiro!J10)-H10</f>
        <v>30598.629999999997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5194.6499999999996</v>
      </c>
      <c r="I11" s="37">
        <v>45323</v>
      </c>
      <c r="J11" s="38">
        <f>(Janeiro!J11)-H11</f>
        <v>122048.31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18517.34</v>
      </c>
      <c r="I12" s="37">
        <v>45323</v>
      </c>
      <c r="J12" s="38">
        <f>(Janeiro!J12)-H12</f>
        <v>258125.81000000003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29976.16</v>
      </c>
      <c r="I13" s="37">
        <v>45323</v>
      </c>
      <c r="J13" s="38">
        <f>(Janeiro!J13)-H13</f>
        <v>406396.21</v>
      </c>
    </row>
    <row r="14" spans="1:10" ht="13.5" customHeight="1" x14ac:dyDescent="0.25">
      <c r="A14" s="50" t="s">
        <v>29</v>
      </c>
      <c r="B14" s="46" t="s">
        <v>30</v>
      </c>
      <c r="C14" s="48" t="s">
        <v>59</v>
      </c>
      <c r="D14" s="54" t="s">
        <v>77</v>
      </c>
      <c r="E14" s="8">
        <v>45133</v>
      </c>
      <c r="F14" s="38">
        <v>11913072</v>
      </c>
      <c r="G14" s="44">
        <v>11913072</v>
      </c>
      <c r="H14" s="43">
        <v>278888.42</v>
      </c>
      <c r="I14" s="37">
        <v>45323</v>
      </c>
      <c r="J14" s="38">
        <f>(Janeiro!J14)-H14</f>
        <v>10718537.23</v>
      </c>
    </row>
    <row r="15" spans="1:10" ht="13.5" customHeight="1" x14ac:dyDescent="0.25">
      <c r="A15" s="50" t="s">
        <v>100</v>
      </c>
      <c r="B15" s="46" t="s">
        <v>101</v>
      </c>
      <c r="C15" s="48" t="s">
        <v>102</v>
      </c>
      <c r="D15" s="54" t="s">
        <v>103</v>
      </c>
      <c r="E15" s="8">
        <v>45105</v>
      </c>
      <c r="F15" s="38">
        <v>738602.59</v>
      </c>
      <c r="G15" s="38">
        <v>738602.59</v>
      </c>
      <c r="H15" s="43">
        <v>53860.61</v>
      </c>
      <c r="I15" s="37">
        <v>45323</v>
      </c>
      <c r="J15" s="38">
        <f>(Janeiro!J15)-H15</f>
        <v>420759.45</v>
      </c>
    </row>
    <row r="16" spans="1:10" s="62" customFormat="1" x14ac:dyDescent="0.25">
      <c r="A16" s="60" t="s">
        <v>73</v>
      </c>
      <c r="B16" s="56" t="s">
        <v>31</v>
      </c>
      <c r="C16" s="56" t="s">
        <v>60</v>
      </c>
      <c r="D16" s="57" t="s">
        <v>79</v>
      </c>
      <c r="E16" s="58">
        <v>45043</v>
      </c>
      <c r="F16" s="59">
        <v>1013664.24</v>
      </c>
      <c r="G16" s="59">
        <v>1013664.24</v>
      </c>
      <c r="H16" s="43">
        <v>26611.23</v>
      </c>
      <c r="I16" s="61">
        <v>45323</v>
      </c>
      <c r="J16" s="59">
        <f>(Janeiro!J16)-H16</f>
        <v>531301.11</v>
      </c>
    </row>
    <row r="17" spans="1:10" ht="13.5" customHeight="1" x14ac:dyDescent="0.25">
      <c r="A17" s="50" t="s">
        <v>109</v>
      </c>
      <c r="B17" s="46" t="s">
        <v>32</v>
      </c>
      <c r="C17" s="46" t="s">
        <v>61</v>
      </c>
      <c r="D17" s="54" t="s">
        <v>110</v>
      </c>
      <c r="E17" s="5">
        <v>45175</v>
      </c>
      <c r="F17" s="38">
        <v>33908.160000000003</v>
      </c>
      <c r="G17" s="38">
        <v>33908.160000000003</v>
      </c>
      <c r="H17" s="43">
        <v>2166.65</v>
      </c>
      <c r="I17" s="37">
        <v>45323</v>
      </c>
      <c r="J17" s="38">
        <f>(Janeiro!J17)-H17</f>
        <v>23370.939999999995</v>
      </c>
    </row>
    <row r="18" spans="1:10" ht="13.5" customHeight="1" x14ac:dyDescent="0.25">
      <c r="A18" s="50" t="s">
        <v>33</v>
      </c>
      <c r="B18" s="46" t="s">
        <v>34</v>
      </c>
      <c r="C18" s="46" t="s">
        <v>62</v>
      </c>
      <c r="D18" s="54" t="s">
        <v>110</v>
      </c>
      <c r="E18" s="5">
        <v>45175</v>
      </c>
      <c r="F18" s="38">
        <v>1110492.24</v>
      </c>
      <c r="G18" s="38">
        <v>1110492.24</v>
      </c>
      <c r="H18" s="43">
        <v>86822.97</v>
      </c>
      <c r="I18" s="37">
        <v>45323</v>
      </c>
      <c r="J18" s="38">
        <f>(Janeiro!J18)-H18</f>
        <v>765178.15</v>
      </c>
    </row>
    <row r="19" spans="1:10" ht="13.5" customHeight="1" x14ac:dyDescent="0.25">
      <c r="A19" s="50" t="s">
        <v>105</v>
      </c>
      <c r="B19" s="46" t="s">
        <v>106</v>
      </c>
      <c r="C19" s="46" t="s">
        <v>107</v>
      </c>
      <c r="D19" s="52" t="s">
        <v>108</v>
      </c>
      <c r="E19" s="5">
        <v>45058</v>
      </c>
      <c r="F19" s="38">
        <v>168000</v>
      </c>
      <c r="G19" s="38">
        <v>168000</v>
      </c>
      <c r="H19" s="43">
        <v>14000</v>
      </c>
      <c r="I19" s="37">
        <v>45323</v>
      </c>
      <c r="J19" s="38">
        <f>(Janeiro!J19)-H19</f>
        <v>84000</v>
      </c>
    </row>
    <row r="20" spans="1:10" ht="13.5" customHeight="1" x14ac:dyDescent="0.25">
      <c r="A20" s="50" t="s">
        <v>35</v>
      </c>
      <c r="B20" s="46" t="s">
        <v>36</v>
      </c>
      <c r="C20" s="46" t="s">
        <v>63</v>
      </c>
      <c r="D20" s="52" t="s">
        <v>80</v>
      </c>
      <c r="E20" s="5">
        <v>45104</v>
      </c>
      <c r="F20" s="38">
        <v>1348034.4</v>
      </c>
      <c r="G20" s="38">
        <v>1348034.4</v>
      </c>
      <c r="H20" s="43">
        <v>112336.2</v>
      </c>
      <c r="I20" s="37">
        <v>45323</v>
      </c>
      <c r="J20" s="38">
        <f>(Janeiro!J20)-H20</f>
        <v>561681.00000000012</v>
      </c>
    </row>
    <row r="21" spans="1:10" ht="13.5" customHeight="1" x14ac:dyDescent="0.25">
      <c r="A21" s="50" t="s">
        <v>37</v>
      </c>
      <c r="B21" s="46" t="s">
        <v>38</v>
      </c>
      <c r="C21" s="46" t="s">
        <v>127</v>
      </c>
      <c r="D21" s="52" t="s">
        <v>81</v>
      </c>
      <c r="E21" s="5">
        <v>45107</v>
      </c>
      <c r="F21" s="38">
        <v>49431.48</v>
      </c>
      <c r="G21" s="38">
        <v>49431.48</v>
      </c>
      <c r="H21" s="43">
        <v>0</v>
      </c>
      <c r="I21" s="37">
        <v>45323</v>
      </c>
      <c r="J21" s="38">
        <f>(Janeiro!J21)-H21</f>
        <v>25875.78</v>
      </c>
    </row>
    <row r="22" spans="1:10" ht="13.5" customHeight="1" x14ac:dyDescent="0.25">
      <c r="A22" s="50" t="s">
        <v>39</v>
      </c>
      <c r="B22" s="46" t="s">
        <v>30</v>
      </c>
      <c r="C22" s="46" t="s">
        <v>41</v>
      </c>
      <c r="D22" s="52" t="s">
        <v>40</v>
      </c>
      <c r="E22" s="5">
        <v>45141</v>
      </c>
      <c r="F22" s="38">
        <v>25020</v>
      </c>
      <c r="G22" s="38">
        <v>25020</v>
      </c>
      <c r="H22" s="43">
        <v>417</v>
      </c>
      <c r="I22" s="37">
        <v>45323</v>
      </c>
      <c r="J22" s="38">
        <f>(Janeiro!J22)-H22</f>
        <v>23352</v>
      </c>
    </row>
    <row r="23" spans="1:10" ht="13.5" customHeight="1" x14ac:dyDescent="0.25">
      <c r="A23" s="50" t="s">
        <v>39</v>
      </c>
      <c r="B23" s="46" t="s">
        <v>30</v>
      </c>
      <c r="C23" s="46" t="s">
        <v>64</v>
      </c>
      <c r="D23" s="52" t="s">
        <v>82</v>
      </c>
      <c r="E23" s="5">
        <v>45169</v>
      </c>
      <c r="F23" s="38">
        <v>1339449.6000000001</v>
      </c>
      <c r="G23" s="38">
        <v>1339449.6000000001</v>
      </c>
      <c r="H23" s="43">
        <v>0</v>
      </c>
      <c r="I23" s="37">
        <v>45323</v>
      </c>
      <c r="J23" s="38">
        <f>(Janeiro!J23)-H23</f>
        <v>1332820.4700000002</v>
      </c>
    </row>
    <row r="24" spans="1:10" ht="13.5" customHeight="1" x14ac:dyDescent="0.25">
      <c r="A24" s="50" t="s">
        <v>44</v>
      </c>
      <c r="B24" s="46" t="s">
        <v>45</v>
      </c>
      <c r="C24" s="46" t="s">
        <v>104</v>
      </c>
      <c r="D24" s="52" t="s">
        <v>84</v>
      </c>
      <c r="E24" s="5">
        <v>45351</v>
      </c>
      <c r="F24" s="38">
        <v>20217.599999999999</v>
      </c>
      <c r="G24" s="38">
        <v>20217.599999999999</v>
      </c>
      <c r="H24" s="43">
        <v>0</v>
      </c>
      <c r="I24" s="37">
        <v>45323</v>
      </c>
      <c r="J24" s="38">
        <f>G24-H24</f>
        <v>20217.599999999999</v>
      </c>
    </row>
    <row r="25" spans="1:10" ht="13.5" customHeight="1" x14ac:dyDescent="0.25">
      <c r="A25" s="50" t="s">
        <v>48</v>
      </c>
      <c r="B25" s="46" t="s">
        <v>49</v>
      </c>
      <c r="C25" s="46" t="s">
        <v>125</v>
      </c>
      <c r="D25" s="52" t="s">
        <v>126</v>
      </c>
      <c r="E25" s="5">
        <v>45079</v>
      </c>
      <c r="F25" s="38">
        <v>6792000</v>
      </c>
      <c r="G25" s="38">
        <v>6792000</v>
      </c>
      <c r="H25" s="43">
        <v>0</v>
      </c>
      <c r="I25" s="37">
        <v>45323</v>
      </c>
      <c r="J25" s="38">
        <f>(Janeiro!J24)-H25</f>
        <v>6787380.2400000002</v>
      </c>
    </row>
    <row r="26" spans="1:10" ht="13.5" customHeight="1" x14ac:dyDescent="0.25">
      <c r="A26" s="50" t="s">
        <v>98</v>
      </c>
      <c r="B26" s="46" t="s">
        <v>99</v>
      </c>
      <c r="C26" s="46" t="s">
        <v>104</v>
      </c>
      <c r="D26" s="52" t="s">
        <v>87</v>
      </c>
      <c r="E26" s="5">
        <v>44952</v>
      </c>
      <c r="F26" s="38">
        <v>2640</v>
      </c>
      <c r="G26" s="38">
        <v>2640</v>
      </c>
      <c r="H26" s="39">
        <v>110</v>
      </c>
      <c r="I26" s="37">
        <v>45323</v>
      </c>
      <c r="J26" s="38">
        <f>(Janeiro!J25)-H26</f>
        <v>1210</v>
      </c>
    </row>
    <row r="27" spans="1:10" s="62" customFormat="1" ht="13.5" customHeight="1" x14ac:dyDescent="0.25">
      <c r="A27" s="60" t="s">
        <v>89</v>
      </c>
      <c r="B27" s="56" t="s">
        <v>90</v>
      </c>
      <c r="C27" s="56" t="s">
        <v>104</v>
      </c>
      <c r="D27" s="67" t="s">
        <v>88</v>
      </c>
      <c r="E27" s="58">
        <v>45237</v>
      </c>
      <c r="F27" s="59">
        <v>54054</v>
      </c>
      <c r="G27" s="59">
        <v>54054</v>
      </c>
      <c r="H27" s="43">
        <v>4510.5</v>
      </c>
      <c r="I27" s="61">
        <v>45323</v>
      </c>
      <c r="J27" s="59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3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workbookViewId="0">
      <selection activeCell="C5" sqref="C5:C26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113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9" t="s">
        <v>11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1283.8</v>
      </c>
      <c r="I5" s="37">
        <v>45352</v>
      </c>
      <c r="J5" s="41">
        <f>(Fevereiro!J5)-H5</f>
        <v>12704.820000000002</v>
      </c>
    </row>
    <row r="6" spans="1:10" x14ac:dyDescent="0.25">
      <c r="A6" s="50" t="s">
        <v>13</v>
      </c>
      <c r="B6" s="46" t="s">
        <v>14</v>
      </c>
      <c r="C6" s="46" t="s">
        <v>51</v>
      </c>
      <c r="D6" s="53" t="s">
        <v>68</v>
      </c>
      <c r="E6" s="40">
        <v>43745</v>
      </c>
      <c r="F6" s="41">
        <v>150000</v>
      </c>
      <c r="G6" s="41">
        <v>150000</v>
      </c>
      <c r="H6" s="42">
        <v>9776.2999999999993</v>
      </c>
      <c r="I6" s="37">
        <v>45352</v>
      </c>
      <c r="J6" s="41">
        <f>(Fevereiro!J6)-H6</f>
        <v>81565.899999999994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45352</v>
      </c>
      <c r="J7" s="41">
        <f>(Fevereiro!J7)-H7</f>
        <v>940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38">
        <v>60072</v>
      </c>
      <c r="G8" s="38">
        <v>60072</v>
      </c>
      <c r="H8" s="38">
        <v>2544.87</v>
      </c>
      <c r="I8" s="37">
        <v>45352</v>
      </c>
      <c r="J8" s="41">
        <f>(Fevereiro!J8)-H8</f>
        <v>0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38">
        <v>3571.48</v>
      </c>
      <c r="I9" s="37">
        <v>45352</v>
      </c>
      <c r="J9" s="41">
        <f>(Fevereiro!J9)-H9</f>
        <v>32143.319999999996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2037.68</v>
      </c>
      <c r="I10" s="37">
        <v>45352</v>
      </c>
      <c r="J10" s="41">
        <f>(Fevereiro!J10)-H10</f>
        <v>28560.949999999997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5194.6499999999996</v>
      </c>
      <c r="I11" s="37">
        <v>45352</v>
      </c>
      <c r="J11" s="41">
        <f>(Fevereiro!J11)-H11</f>
        <v>116853.66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10400.959999999999</v>
      </c>
      <c r="I12" s="37">
        <v>45352</v>
      </c>
      <c r="J12" s="41">
        <f>(Fevereiro!J12)-H12</f>
        <v>247724.85000000003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14988.08</v>
      </c>
      <c r="I13" s="37">
        <v>45352</v>
      </c>
      <c r="J13" s="41">
        <f>(Fevereiro!J13)-H13</f>
        <v>391408.13</v>
      </c>
    </row>
    <row r="14" spans="1:10" ht="13.5" customHeight="1" x14ac:dyDescent="0.25">
      <c r="A14" s="50" t="s">
        <v>29</v>
      </c>
      <c r="B14" s="46" t="s">
        <v>30</v>
      </c>
      <c r="C14" s="48" t="s">
        <v>59</v>
      </c>
      <c r="D14" s="54" t="s">
        <v>77</v>
      </c>
      <c r="E14" s="8">
        <v>45133</v>
      </c>
      <c r="F14" s="38">
        <v>11913072</v>
      </c>
      <c r="G14" s="44">
        <v>11913072</v>
      </c>
      <c r="H14" s="43">
        <v>575861</v>
      </c>
      <c r="I14" s="37">
        <v>45352</v>
      </c>
      <c r="J14" s="38">
        <f>(Fevereiro!J14)-H14</f>
        <v>10142676.23</v>
      </c>
    </row>
    <row r="15" spans="1:10" x14ac:dyDescent="0.25">
      <c r="A15" s="50" t="s">
        <v>73</v>
      </c>
      <c r="B15" s="46" t="s">
        <v>31</v>
      </c>
      <c r="C15" s="46" t="s">
        <v>60</v>
      </c>
      <c r="D15" s="53" t="s">
        <v>79</v>
      </c>
      <c r="E15" s="5">
        <v>45043</v>
      </c>
      <c r="F15" s="38">
        <v>1013664.24</v>
      </c>
      <c r="G15" s="38">
        <v>1013664.24</v>
      </c>
      <c r="H15" s="43">
        <v>25941.4</v>
      </c>
      <c r="I15" s="37">
        <v>45352</v>
      </c>
      <c r="J15" s="38">
        <f>(Fevereiro!J15)-H15</f>
        <v>394818.05</v>
      </c>
    </row>
    <row r="16" spans="1:10" ht="13.5" customHeight="1" x14ac:dyDescent="0.25">
      <c r="A16" s="5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2398.12</v>
      </c>
      <c r="I16" s="37">
        <v>45352</v>
      </c>
      <c r="J16" s="38">
        <f>(Fevereiro!J17)-H16</f>
        <v>20972.819999999996</v>
      </c>
    </row>
    <row r="17" spans="1:10" ht="13.5" customHeight="1" x14ac:dyDescent="0.25">
      <c r="A17" s="5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84622.52</v>
      </c>
      <c r="I17" s="37">
        <v>45352</v>
      </c>
      <c r="J17" s="38">
        <f>(Fevereiro!J18)-H17</f>
        <v>680555.63</v>
      </c>
    </row>
    <row r="18" spans="1:10" ht="13.5" customHeight="1" x14ac:dyDescent="0.25">
      <c r="A18" s="50" t="s">
        <v>105</v>
      </c>
      <c r="B18" s="46" t="s">
        <v>106</v>
      </c>
      <c r="C18" s="46" t="s">
        <v>107</v>
      </c>
      <c r="D18" s="52" t="s">
        <v>108</v>
      </c>
      <c r="E18" s="5">
        <v>45058</v>
      </c>
      <c r="F18" s="38">
        <v>168000</v>
      </c>
      <c r="G18" s="38">
        <v>168000</v>
      </c>
      <c r="H18" s="43">
        <v>14000</v>
      </c>
      <c r="I18" s="37">
        <v>45352</v>
      </c>
      <c r="J18" s="38">
        <f>(Fevereiro!J19)-H18</f>
        <v>70000</v>
      </c>
    </row>
    <row r="19" spans="1:10" ht="13.5" customHeight="1" x14ac:dyDescent="0.25">
      <c r="A19" s="50" t="s">
        <v>35</v>
      </c>
      <c r="B19" s="46" t="s">
        <v>36</v>
      </c>
      <c r="C19" s="46" t="s">
        <v>63</v>
      </c>
      <c r="D19" s="52" t="s">
        <v>80</v>
      </c>
      <c r="E19" s="5">
        <v>45104</v>
      </c>
      <c r="F19" s="38">
        <v>1348034.4</v>
      </c>
      <c r="G19" s="38">
        <v>1348034.4</v>
      </c>
      <c r="H19" s="43">
        <v>224672.4</v>
      </c>
      <c r="I19" s="37">
        <v>45352</v>
      </c>
      <c r="J19" s="38">
        <f>(Fevereiro!J20)-H19</f>
        <v>337008.60000000009</v>
      </c>
    </row>
    <row r="20" spans="1:10" s="62" customFormat="1" ht="13.5" customHeight="1" x14ac:dyDescent="0.25">
      <c r="A20" s="60" t="s">
        <v>37</v>
      </c>
      <c r="B20" s="56" t="s">
        <v>38</v>
      </c>
      <c r="C20" s="56" t="s">
        <v>127</v>
      </c>
      <c r="D20" s="67" t="s">
        <v>81</v>
      </c>
      <c r="E20" s="58">
        <v>45107</v>
      </c>
      <c r="F20" s="59">
        <v>49431.48</v>
      </c>
      <c r="G20" s="59">
        <v>49431.48</v>
      </c>
      <c r="H20" s="43">
        <v>3865.92</v>
      </c>
      <c r="I20" s="61">
        <v>45352</v>
      </c>
      <c r="J20" s="59">
        <f>(Fevereiro!J21)-H20</f>
        <v>22009.86</v>
      </c>
    </row>
    <row r="21" spans="1:10" ht="13.5" customHeight="1" x14ac:dyDescent="0.25">
      <c r="A21" s="50" t="s">
        <v>39</v>
      </c>
      <c r="B21" s="46" t="s">
        <v>30</v>
      </c>
      <c r="C21" s="46" t="s">
        <v>41</v>
      </c>
      <c r="D21" s="52" t="s">
        <v>40</v>
      </c>
      <c r="E21" s="5">
        <v>45141</v>
      </c>
      <c r="F21" s="38">
        <v>25020</v>
      </c>
      <c r="G21" s="38">
        <v>25020</v>
      </c>
      <c r="H21" s="43">
        <v>757</v>
      </c>
      <c r="I21" s="37">
        <v>45352</v>
      </c>
      <c r="J21" s="38">
        <f>(Fevereiro!J22)-H21</f>
        <v>22595</v>
      </c>
    </row>
    <row r="22" spans="1:10" ht="13.5" customHeight="1" x14ac:dyDescent="0.25">
      <c r="A22" s="50" t="s">
        <v>39</v>
      </c>
      <c r="B22" s="46" t="s">
        <v>30</v>
      </c>
      <c r="C22" s="46" t="s">
        <v>64</v>
      </c>
      <c r="D22" s="52" t="s">
        <v>82</v>
      </c>
      <c r="E22" s="5">
        <v>45169</v>
      </c>
      <c r="F22" s="38">
        <v>1339449.6000000001</v>
      </c>
      <c r="G22" s="38">
        <v>1339449.6000000001</v>
      </c>
      <c r="H22" s="43">
        <f>9307.28+11270+616</f>
        <v>21193.279999999999</v>
      </c>
      <c r="I22" s="37">
        <v>45352</v>
      </c>
      <c r="J22" s="38">
        <f>(Fevereiro!J23)-H22</f>
        <v>1311627.1900000002</v>
      </c>
    </row>
    <row r="23" spans="1:10" ht="13.5" customHeight="1" x14ac:dyDescent="0.25">
      <c r="A23" s="50" t="s">
        <v>44</v>
      </c>
      <c r="B23" s="46" t="s">
        <v>45</v>
      </c>
      <c r="C23" s="46" t="s">
        <v>104</v>
      </c>
      <c r="D23" s="52" t="s">
        <v>84</v>
      </c>
      <c r="E23" s="5">
        <v>45351</v>
      </c>
      <c r="F23" s="38">
        <v>20217.599999999999</v>
      </c>
      <c r="G23" s="38">
        <v>20217.599999999999</v>
      </c>
      <c r="H23" s="43">
        <v>0</v>
      </c>
      <c r="I23" s="37">
        <v>45352</v>
      </c>
      <c r="J23" s="38">
        <f>(Fevereiro!J24)-H23</f>
        <v>20217.599999999999</v>
      </c>
    </row>
    <row r="24" spans="1:10" ht="13.5" customHeight="1" x14ac:dyDescent="0.25">
      <c r="A24" s="50" t="s">
        <v>48</v>
      </c>
      <c r="B24" s="46" t="s">
        <v>49</v>
      </c>
      <c r="C24" s="46" t="s">
        <v>125</v>
      </c>
      <c r="D24" s="52" t="s">
        <v>126</v>
      </c>
      <c r="E24" s="5">
        <v>45079</v>
      </c>
      <c r="F24" s="38">
        <v>6792000</v>
      </c>
      <c r="G24" s="38">
        <v>6792000</v>
      </c>
      <c r="H24" s="43">
        <v>6075.83</v>
      </c>
      <c r="I24" s="37">
        <v>45352</v>
      </c>
      <c r="J24" s="38">
        <f>(Fevereiro!J25)-H24</f>
        <v>6781304.4100000001</v>
      </c>
    </row>
    <row r="25" spans="1:10" ht="13.5" customHeight="1" x14ac:dyDescent="0.25">
      <c r="A25" s="50" t="s">
        <v>98</v>
      </c>
      <c r="B25" s="46" t="s">
        <v>99</v>
      </c>
      <c r="C25" s="46" t="s">
        <v>104</v>
      </c>
      <c r="D25" s="52" t="s">
        <v>87</v>
      </c>
      <c r="E25" s="5">
        <v>44952</v>
      </c>
      <c r="F25" s="38">
        <v>2640</v>
      </c>
      <c r="G25" s="38">
        <v>2640</v>
      </c>
      <c r="H25" s="39">
        <v>110</v>
      </c>
      <c r="I25" s="37">
        <v>45352</v>
      </c>
      <c r="J25" s="38">
        <f>(Fevereiro!J26)-H25</f>
        <v>1100</v>
      </c>
    </row>
    <row r="26" spans="1:10" s="62" customFormat="1" ht="13.5" customHeight="1" x14ac:dyDescent="0.25">
      <c r="A26" s="60" t="s">
        <v>89</v>
      </c>
      <c r="B26" s="56" t="s">
        <v>90</v>
      </c>
      <c r="C26" s="56" t="s">
        <v>104</v>
      </c>
      <c r="D26" s="67" t="s">
        <v>88</v>
      </c>
      <c r="E26" s="58">
        <v>45237</v>
      </c>
      <c r="F26" s="59">
        <v>54054</v>
      </c>
      <c r="G26" s="59">
        <v>54054</v>
      </c>
      <c r="H26" s="43">
        <v>4504.5</v>
      </c>
      <c r="I26" s="61">
        <v>45352</v>
      </c>
      <c r="J26" s="59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28" sqref="J28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9" t="s">
        <v>11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1274</v>
      </c>
      <c r="I5" s="37">
        <v>45383</v>
      </c>
      <c r="J5" s="41">
        <f>(Março!J5)-H5</f>
        <v>11430.820000000002</v>
      </c>
    </row>
    <row r="6" spans="1:10" x14ac:dyDescent="0.25">
      <c r="A6" s="50" t="s">
        <v>13</v>
      </c>
      <c r="B6" s="46" t="s">
        <v>14</v>
      </c>
      <c r="C6" s="46" t="s">
        <v>51</v>
      </c>
      <c r="D6" s="53" t="s">
        <v>68</v>
      </c>
      <c r="E6" s="40">
        <v>43745</v>
      </c>
      <c r="F6" s="41">
        <v>150000</v>
      </c>
      <c r="G6" s="41">
        <v>150000</v>
      </c>
      <c r="H6" s="42">
        <v>9776.2999999999993</v>
      </c>
      <c r="I6" s="37">
        <v>45383</v>
      </c>
      <c r="J6" s="41">
        <f>(Março!J6)-H6</f>
        <v>71789.599999999991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45383</v>
      </c>
      <c r="J7" s="41">
        <f>(Março!J7)-H7</f>
        <v>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38">
        <v>60072</v>
      </c>
      <c r="G8" s="38">
        <v>60072</v>
      </c>
      <c r="H8" s="38">
        <v>0</v>
      </c>
      <c r="I8" s="37">
        <v>45383</v>
      </c>
      <c r="J8" s="41">
        <f>(Março!J8)-H8</f>
        <v>0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38">
        <v>3571.48</v>
      </c>
      <c r="I9" s="37">
        <v>45383</v>
      </c>
      <c r="J9" s="41">
        <f>(Março!J9)-H9</f>
        <v>28571.839999999997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1978.13</v>
      </c>
      <c r="I10" s="37">
        <v>45383</v>
      </c>
      <c r="J10" s="41">
        <f>(Março!J10)-H10</f>
        <v>26582.819999999996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5194.6499999999996</v>
      </c>
      <c r="I11" s="37">
        <v>45383</v>
      </c>
      <c r="J11" s="41">
        <f>(Março!J11)-H11</f>
        <v>111659.01000000001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10400.959999999999</v>
      </c>
      <c r="I12" s="37">
        <v>45383</v>
      </c>
      <c r="J12" s="41">
        <f>(Março!J12)-H12</f>
        <v>237323.89000000004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31656.1</v>
      </c>
      <c r="I13" s="37">
        <v>45383</v>
      </c>
      <c r="J13" s="41">
        <f>(Março!J13)-H13</f>
        <v>359752.03</v>
      </c>
    </row>
    <row r="14" spans="1:10" ht="13.5" customHeight="1" x14ac:dyDescent="0.25">
      <c r="A14" s="50" t="s">
        <v>29</v>
      </c>
      <c r="B14" s="46" t="s">
        <v>30</v>
      </c>
      <c r="C14" s="48" t="s">
        <v>59</v>
      </c>
      <c r="D14" s="54" t="s">
        <v>77</v>
      </c>
      <c r="E14" s="8">
        <v>45133</v>
      </c>
      <c r="F14" s="38">
        <v>11913072</v>
      </c>
      <c r="G14" s="44">
        <v>11913072</v>
      </c>
      <c r="H14" s="43">
        <v>280101</v>
      </c>
      <c r="I14" s="37">
        <v>45383</v>
      </c>
      <c r="J14" s="38">
        <f>(Março!J14)-H14</f>
        <v>9862575.2300000004</v>
      </c>
    </row>
    <row r="15" spans="1:10" x14ac:dyDescent="0.25">
      <c r="A15" s="50" t="s">
        <v>73</v>
      </c>
      <c r="B15" s="46" t="s">
        <v>31</v>
      </c>
      <c r="C15" s="46" t="s">
        <v>60</v>
      </c>
      <c r="D15" s="53" t="s">
        <v>79</v>
      </c>
      <c r="E15" s="5">
        <v>45043</v>
      </c>
      <c r="F15" s="38">
        <v>1013664.24</v>
      </c>
      <c r="G15" s="38">
        <v>1013664.24</v>
      </c>
      <c r="H15" s="43">
        <v>25509.86</v>
      </c>
      <c r="I15" s="37">
        <v>45383</v>
      </c>
      <c r="J15" s="38">
        <f>(Março!J15)-H15</f>
        <v>369308.19</v>
      </c>
    </row>
    <row r="16" spans="1:10" ht="13.5" customHeight="1" x14ac:dyDescent="0.25">
      <c r="A16" s="5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2500</v>
      </c>
      <c r="I16" s="37">
        <v>45383</v>
      </c>
      <c r="J16" s="38">
        <f>(Março!J16)-H16</f>
        <v>18472.819999999996</v>
      </c>
    </row>
    <row r="17" spans="1:10" ht="13.5" customHeight="1" x14ac:dyDescent="0.25">
      <c r="A17" s="5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83182.759999999995</v>
      </c>
      <c r="I17" s="37">
        <v>45383</v>
      </c>
      <c r="J17" s="38">
        <f>(Março!J17)-H17</f>
        <v>597372.87</v>
      </c>
    </row>
    <row r="18" spans="1:10" ht="13.5" customHeight="1" x14ac:dyDescent="0.25">
      <c r="A18" s="50" t="s">
        <v>105</v>
      </c>
      <c r="B18" s="46" t="s">
        <v>106</v>
      </c>
      <c r="C18" s="46" t="s">
        <v>107</v>
      </c>
      <c r="D18" s="52" t="s">
        <v>108</v>
      </c>
      <c r="E18" s="5">
        <v>45058</v>
      </c>
      <c r="F18" s="38">
        <v>168000</v>
      </c>
      <c r="G18" s="38">
        <v>168000</v>
      </c>
      <c r="H18" s="43">
        <v>14000</v>
      </c>
      <c r="I18" s="37">
        <v>45383</v>
      </c>
      <c r="J18" s="38">
        <f>(Março!J18)-H18</f>
        <v>56000</v>
      </c>
    </row>
    <row r="19" spans="1:10" ht="13.5" customHeight="1" x14ac:dyDescent="0.25">
      <c r="A19" s="50" t="s">
        <v>35</v>
      </c>
      <c r="B19" s="46" t="s">
        <v>36</v>
      </c>
      <c r="C19" s="46" t="s">
        <v>63</v>
      </c>
      <c r="D19" s="52" t="s">
        <v>80</v>
      </c>
      <c r="E19" s="5">
        <v>45104</v>
      </c>
      <c r="F19" s="38">
        <v>1348034.4</v>
      </c>
      <c r="G19" s="38">
        <v>1348034.4</v>
      </c>
      <c r="H19" s="39">
        <v>112336.2</v>
      </c>
      <c r="I19" s="37">
        <v>45383</v>
      </c>
      <c r="J19" s="38">
        <f>(Março!J19)-H19</f>
        <v>224672.40000000008</v>
      </c>
    </row>
    <row r="20" spans="1:10" s="62" customFormat="1" ht="13.5" customHeight="1" x14ac:dyDescent="0.25">
      <c r="A20" s="60" t="s">
        <v>37</v>
      </c>
      <c r="B20" s="56" t="s">
        <v>38</v>
      </c>
      <c r="C20" s="56" t="s">
        <v>127</v>
      </c>
      <c r="D20" s="67" t="s">
        <v>81</v>
      </c>
      <c r="E20" s="58">
        <v>45107</v>
      </c>
      <c r="F20" s="59">
        <v>49431.48</v>
      </c>
      <c r="G20" s="59">
        <v>49431.48</v>
      </c>
      <c r="H20" s="43">
        <v>7731.9</v>
      </c>
      <c r="I20" s="61">
        <v>45383</v>
      </c>
      <c r="J20" s="59">
        <f>(Março!J20)-H20</f>
        <v>14277.960000000001</v>
      </c>
    </row>
    <row r="21" spans="1:10" ht="13.5" customHeight="1" x14ac:dyDescent="0.25">
      <c r="A21" s="50" t="s">
        <v>39</v>
      </c>
      <c r="B21" s="46" t="s">
        <v>30</v>
      </c>
      <c r="C21" s="46" t="s">
        <v>41</v>
      </c>
      <c r="D21" s="52" t="s">
        <v>40</v>
      </c>
      <c r="E21" s="5">
        <v>45141</v>
      </c>
      <c r="F21" s="38">
        <v>25020</v>
      </c>
      <c r="G21" s="38">
        <v>25020</v>
      </c>
      <c r="H21" s="43">
        <v>417</v>
      </c>
      <c r="I21" s="37">
        <v>45383</v>
      </c>
      <c r="J21" s="38">
        <f>(Março!J21)-H21</f>
        <v>22178</v>
      </c>
    </row>
    <row r="22" spans="1:10" ht="13.5" customHeight="1" x14ac:dyDescent="0.25">
      <c r="A22" s="50" t="s">
        <v>39</v>
      </c>
      <c r="B22" s="46" t="s">
        <v>30</v>
      </c>
      <c r="C22" s="46" t="s">
        <v>64</v>
      </c>
      <c r="D22" s="52" t="s">
        <v>82</v>
      </c>
      <c r="E22" s="5">
        <v>45169</v>
      </c>
      <c r="F22" s="38">
        <v>1339449.6000000001</v>
      </c>
      <c r="G22" s="38">
        <v>1339449.6000000001</v>
      </c>
      <c r="H22" s="43">
        <v>616</v>
      </c>
      <c r="I22" s="37">
        <v>45383</v>
      </c>
      <c r="J22" s="38">
        <f>(Março!J22)-H22</f>
        <v>1311011.1900000002</v>
      </c>
    </row>
    <row r="23" spans="1:10" ht="13.5" customHeight="1" x14ac:dyDescent="0.25">
      <c r="A23" s="50" t="s">
        <v>44</v>
      </c>
      <c r="B23" s="46" t="s">
        <v>45</v>
      </c>
      <c r="C23" s="46" t="s">
        <v>104</v>
      </c>
      <c r="D23" s="52" t="s">
        <v>84</v>
      </c>
      <c r="E23" s="5">
        <v>45351</v>
      </c>
      <c r="F23" s="38">
        <v>20217.599999999999</v>
      </c>
      <c r="G23" s="38">
        <v>20217.599999999999</v>
      </c>
      <c r="H23" s="43">
        <v>1549.97</v>
      </c>
      <c r="I23" s="37">
        <v>45383</v>
      </c>
      <c r="J23" s="38">
        <f>(Março!J23)-H23</f>
        <v>18667.629999999997</v>
      </c>
    </row>
    <row r="24" spans="1:10" ht="13.5" customHeight="1" x14ac:dyDescent="0.25">
      <c r="A24" s="50" t="s">
        <v>48</v>
      </c>
      <c r="B24" s="46" t="s">
        <v>49</v>
      </c>
      <c r="C24" s="46" t="s">
        <v>125</v>
      </c>
      <c r="D24" s="52" t="s">
        <v>126</v>
      </c>
      <c r="E24" s="5">
        <v>45079</v>
      </c>
      <c r="F24" s="38">
        <v>6792000</v>
      </c>
      <c r="G24" s="38">
        <v>6792000</v>
      </c>
      <c r="H24" s="43">
        <v>8935.99</v>
      </c>
      <c r="I24" s="37">
        <v>45383</v>
      </c>
      <c r="J24" s="38">
        <f>(Março!J24)-H24</f>
        <v>6772368.4199999999</v>
      </c>
    </row>
    <row r="25" spans="1:10" ht="13.5" customHeight="1" x14ac:dyDescent="0.25">
      <c r="A25" s="50" t="s">
        <v>98</v>
      </c>
      <c r="B25" s="46" t="s">
        <v>99</v>
      </c>
      <c r="C25" s="46" t="s">
        <v>104</v>
      </c>
      <c r="D25" s="52" t="s">
        <v>87</v>
      </c>
      <c r="E25" s="5">
        <v>44952</v>
      </c>
      <c r="F25" s="38">
        <v>2640</v>
      </c>
      <c r="G25" s="38">
        <v>2640</v>
      </c>
      <c r="H25" s="39">
        <v>110</v>
      </c>
      <c r="I25" s="37">
        <v>45383</v>
      </c>
      <c r="J25" s="38">
        <f>(Março!J25)-H25</f>
        <v>990</v>
      </c>
    </row>
    <row r="26" spans="1:10" s="62" customFormat="1" ht="13.5" customHeight="1" x14ac:dyDescent="0.25">
      <c r="A26" s="60" t="s">
        <v>89</v>
      </c>
      <c r="B26" s="56" t="s">
        <v>90</v>
      </c>
      <c r="C26" s="56" t="s">
        <v>104</v>
      </c>
      <c r="D26" s="67" t="s">
        <v>88</v>
      </c>
      <c r="E26" s="58">
        <v>45237</v>
      </c>
      <c r="F26" s="59">
        <v>54054</v>
      </c>
      <c r="G26" s="59">
        <v>54054</v>
      </c>
      <c r="H26" s="43">
        <v>4504.5</v>
      </c>
      <c r="I26" s="61">
        <v>45383</v>
      </c>
      <c r="J26" s="59">
        <f>(Março!J26)-H26</f>
        <v>31525.5</v>
      </c>
    </row>
    <row r="27" spans="1:10" ht="13.5" customHeight="1" x14ac:dyDescent="0.25">
      <c r="A27" s="50" t="s">
        <v>91</v>
      </c>
      <c r="B27" s="46" t="s">
        <v>92</v>
      </c>
      <c r="C27" s="46" t="s">
        <v>93</v>
      </c>
      <c r="D27" s="52" t="s">
        <v>94</v>
      </c>
      <c r="E27" s="5">
        <v>45408</v>
      </c>
      <c r="F27" s="38">
        <v>43122.720000000001</v>
      </c>
      <c r="G27" s="38">
        <v>43122.720000000001</v>
      </c>
      <c r="H27" s="39">
        <v>0</v>
      </c>
      <c r="I27" s="37">
        <v>45383</v>
      </c>
      <c r="J27" s="38">
        <f>G27-0</f>
        <v>43122.720000000001</v>
      </c>
    </row>
    <row r="28" spans="1:10" ht="13.5" customHeight="1" x14ac:dyDescent="0.25">
      <c r="A28" s="50" t="s">
        <v>96</v>
      </c>
      <c r="B28" s="46" t="s">
        <v>97</v>
      </c>
      <c r="C28" s="46" t="s">
        <v>95</v>
      </c>
      <c r="D28" s="52" t="s">
        <v>94</v>
      </c>
      <c r="E28" s="5">
        <v>45411</v>
      </c>
      <c r="F28" s="38">
        <v>12558</v>
      </c>
      <c r="G28" s="38">
        <v>12558</v>
      </c>
      <c r="H28" s="39">
        <v>0</v>
      </c>
      <c r="I28" s="37">
        <v>45383</v>
      </c>
      <c r="J28" s="38">
        <f>G28-0</f>
        <v>12558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A7" workbookViewId="0">
      <selection activeCell="J28" sqref="J28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9" t="s">
        <v>11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1254.4000000000001</v>
      </c>
      <c r="I5" s="37">
        <v>45413</v>
      </c>
      <c r="J5" s="41">
        <f>(Abril!J5)-H5</f>
        <v>10176.420000000002</v>
      </c>
    </row>
    <row r="6" spans="1:10" x14ac:dyDescent="0.25">
      <c r="A6" s="50" t="s">
        <v>13</v>
      </c>
      <c r="B6" s="46" t="s">
        <v>14</v>
      </c>
      <c r="C6" s="46" t="s">
        <v>51</v>
      </c>
      <c r="D6" s="53" t="s">
        <v>68</v>
      </c>
      <c r="E6" s="40">
        <v>43745</v>
      </c>
      <c r="F6" s="41">
        <v>150000</v>
      </c>
      <c r="G6" s="41">
        <v>150000</v>
      </c>
      <c r="H6" s="42">
        <v>9776.2999999999993</v>
      </c>
      <c r="I6" s="37">
        <v>45413</v>
      </c>
      <c r="J6" s="41">
        <f>(Abril!J6)-H6</f>
        <v>62013.299999999988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45413</v>
      </c>
      <c r="J7" s="38">
        <f>F7-H7</f>
        <v>10340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38">
        <v>60072</v>
      </c>
      <c r="G8" s="38">
        <v>60072</v>
      </c>
      <c r="H8" s="38">
        <v>0</v>
      </c>
      <c r="I8" s="37">
        <v>45413</v>
      </c>
      <c r="J8" s="38">
        <f>(Abril!J8)-H8</f>
        <v>0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38">
        <v>3571.48</v>
      </c>
      <c r="I9" s="37">
        <v>45413</v>
      </c>
      <c r="J9" s="38">
        <f>(Abril!J9)-H9</f>
        <v>25000.359999999997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1924.84</v>
      </c>
      <c r="I10" s="37">
        <v>45413</v>
      </c>
      <c r="J10" s="38">
        <f>(Abril!J10)-H10</f>
        <v>24657.979999999996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5227.32</v>
      </c>
      <c r="I11" s="37">
        <v>45413</v>
      </c>
      <c r="J11" s="38">
        <f>(Abril!J11)-H11</f>
        <v>106431.69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10400.959999999999</v>
      </c>
      <c r="I12" s="37">
        <v>45413</v>
      </c>
      <c r="J12" s="38">
        <f>(Abril!J12)-H12</f>
        <v>226922.93000000005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15828.05</v>
      </c>
      <c r="I13" s="37">
        <v>45413</v>
      </c>
      <c r="J13" s="38">
        <f>(Abril!J13)-H13</f>
        <v>343923.98000000004</v>
      </c>
    </row>
    <row r="14" spans="1:10" ht="13.5" customHeight="1" x14ac:dyDescent="0.25">
      <c r="A14" s="50" t="s">
        <v>29</v>
      </c>
      <c r="B14" s="46" t="s">
        <v>30</v>
      </c>
      <c r="C14" s="48" t="s">
        <v>59</v>
      </c>
      <c r="D14" s="54" t="s">
        <v>77</v>
      </c>
      <c r="E14" s="8">
        <v>45133</v>
      </c>
      <c r="F14" s="38">
        <v>11913072</v>
      </c>
      <c r="G14" s="44">
        <v>11913072</v>
      </c>
      <c r="H14" s="43">
        <v>281565.3</v>
      </c>
      <c r="I14" s="37">
        <v>45413</v>
      </c>
      <c r="J14" s="38">
        <f>(Abril!J14)-H14</f>
        <v>9581009.9299999997</v>
      </c>
    </row>
    <row r="15" spans="1:10" x14ac:dyDescent="0.25">
      <c r="A15" s="50" t="s">
        <v>73</v>
      </c>
      <c r="B15" s="46" t="s">
        <v>31</v>
      </c>
      <c r="C15" s="46" t="s">
        <v>60</v>
      </c>
      <c r="D15" s="53" t="s">
        <v>79</v>
      </c>
      <c r="E15" s="5">
        <v>45043</v>
      </c>
      <c r="F15" s="38">
        <v>1013664.24</v>
      </c>
      <c r="G15" s="38">
        <v>1013664.24</v>
      </c>
      <c r="H15" s="43">
        <v>25785.46</v>
      </c>
      <c r="I15" s="37">
        <v>45413</v>
      </c>
      <c r="J15" s="38">
        <f>(Abril!J15)-H15</f>
        <v>343522.73</v>
      </c>
    </row>
    <row r="16" spans="1:10" ht="13.5" customHeight="1" x14ac:dyDescent="0.25">
      <c r="A16" s="5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2000</v>
      </c>
      <c r="I16" s="37">
        <v>45413</v>
      </c>
      <c r="J16" s="38">
        <f>(Abril!J16)-H16</f>
        <v>16472.819999999996</v>
      </c>
    </row>
    <row r="17" spans="1:10" ht="13.5" customHeight="1" x14ac:dyDescent="0.25">
      <c r="A17" s="5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82340.600000000006</v>
      </c>
      <c r="I17" s="37">
        <v>45413</v>
      </c>
      <c r="J17" s="38">
        <f>(Abril!J17)-H17</f>
        <v>515032.27</v>
      </c>
    </row>
    <row r="18" spans="1:10" ht="13.5" customHeight="1" x14ac:dyDescent="0.25">
      <c r="A18" s="50" t="s">
        <v>105</v>
      </c>
      <c r="B18" s="46" t="s">
        <v>106</v>
      </c>
      <c r="C18" s="46" t="s">
        <v>107</v>
      </c>
      <c r="D18" s="52" t="s">
        <v>108</v>
      </c>
      <c r="E18" s="5">
        <v>45058</v>
      </c>
      <c r="F18" s="38">
        <v>168000</v>
      </c>
      <c r="G18" s="38">
        <v>168000</v>
      </c>
      <c r="H18" s="43">
        <v>14000</v>
      </c>
      <c r="I18" s="37">
        <v>45413</v>
      </c>
      <c r="J18" s="38">
        <f>(Abril!J18)-H18</f>
        <v>42000</v>
      </c>
    </row>
    <row r="19" spans="1:10" ht="13.5" customHeight="1" x14ac:dyDescent="0.25">
      <c r="A19" s="50" t="s">
        <v>35</v>
      </c>
      <c r="B19" s="46" t="s">
        <v>36</v>
      </c>
      <c r="C19" s="46" t="s">
        <v>63</v>
      </c>
      <c r="D19" s="52" t="s">
        <v>80</v>
      </c>
      <c r="E19" s="5">
        <v>45104</v>
      </c>
      <c r="F19" s="38">
        <v>1348034.4</v>
      </c>
      <c r="G19" s="38">
        <v>1348034.4</v>
      </c>
      <c r="H19" s="39">
        <v>112336.2</v>
      </c>
      <c r="I19" s="37">
        <v>45413</v>
      </c>
      <c r="J19" s="38">
        <f>(Abril!J19)-H19</f>
        <v>112336.20000000008</v>
      </c>
    </row>
    <row r="20" spans="1:10" s="62" customFormat="1" ht="13.5" customHeight="1" x14ac:dyDescent="0.25">
      <c r="A20" s="60" t="s">
        <v>37</v>
      </c>
      <c r="B20" s="56" t="s">
        <v>38</v>
      </c>
      <c r="C20" s="56" t="s">
        <v>127</v>
      </c>
      <c r="D20" s="67" t="s">
        <v>81</v>
      </c>
      <c r="E20" s="58">
        <v>45107</v>
      </c>
      <c r="F20" s="59">
        <v>49431.48</v>
      </c>
      <c r="G20" s="59">
        <v>49431.48</v>
      </c>
      <c r="H20" s="43">
        <v>3865.95</v>
      </c>
      <c r="I20" s="61">
        <v>45413</v>
      </c>
      <c r="J20" s="59">
        <f>(Abril!J20)-H20</f>
        <v>10412.010000000002</v>
      </c>
    </row>
    <row r="21" spans="1:10" ht="13.5" customHeight="1" x14ac:dyDescent="0.25">
      <c r="A21" s="50" t="s">
        <v>39</v>
      </c>
      <c r="B21" s="46" t="s">
        <v>30</v>
      </c>
      <c r="C21" s="46" t="s">
        <v>41</v>
      </c>
      <c r="D21" s="52" t="s">
        <v>40</v>
      </c>
      <c r="E21" s="5">
        <v>45141</v>
      </c>
      <c r="F21" s="38">
        <v>25020</v>
      </c>
      <c r="G21" s="38">
        <v>25020</v>
      </c>
      <c r="H21" s="43">
        <v>417</v>
      </c>
      <c r="I21" s="37">
        <v>45413</v>
      </c>
      <c r="J21" s="38">
        <f>(Abril!J21)-H21</f>
        <v>21761</v>
      </c>
    </row>
    <row r="22" spans="1:10" ht="13.5" customHeight="1" x14ac:dyDescent="0.25">
      <c r="A22" s="50" t="s">
        <v>39</v>
      </c>
      <c r="B22" s="46" t="s">
        <v>30</v>
      </c>
      <c r="C22" s="46" t="s">
        <v>64</v>
      </c>
      <c r="D22" s="52" t="s">
        <v>82</v>
      </c>
      <c r="E22" s="5">
        <v>45169</v>
      </c>
      <c r="F22" s="38">
        <v>1339449.6000000001</v>
      </c>
      <c r="G22" s="38">
        <v>1339449.6000000001</v>
      </c>
      <c r="H22" s="43">
        <f>11718+616</f>
        <v>12334</v>
      </c>
      <c r="I22" s="37">
        <v>45413</v>
      </c>
      <c r="J22" s="38">
        <f>(Abril!J22)-H22</f>
        <v>1298677.1900000002</v>
      </c>
    </row>
    <row r="23" spans="1:10" ht="13.5" customHeight="1" x14ac:dyDescent="0.25">
      <c r="A23" s="50" t="s">
        <v>44</v>
      </c>
      <c r="B23" s="46" t="s">
        <v>45</v>
      </c>
      <c r="C23" s="46" t="s">
        <v>104</v>
      </c>
      <c r="D23" s="52" t="s">
        <v>84</v>
      </c>
      <c r="E23" s="5">
        <v>45351</v>
      </c>
      <c r="F23" s="38">
        <v>20217.599999999999</v>
      </c>
      <c r="G23" s="38">
        <v>20217.599999999999</v>
      </c>
      <c r="H23" s="43">
        <v>1583.66</v>
      </c>
      <c r="I23" s="37">
        <v>45413</v>
      </c>
      <c r="J23" s="38">
        <f>(Abril!J23)-H23</f>
        <v>17083.969999999998</v>
      </c>
    </row>
    <row r="24" spans="1:10" ht="13.5" customHeight="1" x14ac:dyDescent="0.25">
      <c r="A24" s="50" t="s">
        <v>48</v>
      </c>
      <c r="B24" s="46" t="s">
        <v>49</v>
      </c>
      <c r="C24" s="46" t="s">
        <v>125</v>
      </c>
      <c r="D24" s="52" t="s">
        <v>126</v>
      </c>
      <c r="E24" s="5">
        <v>45079</v>
      </c>
      <c r="F24" s="38">
        <v>6792000</v>
      </c>
      <c r="G24" s="38">
        <v>6792000</v>
      </c>
      <c r="H24" s="43">
        <v>13129.29</v>
      </c>
      <c r="I24" s="37">
        <v>45413</v>
      </c>
      <c r="J24" s="38">
        <f>(Abril!J24)-H24</f>
        <v>6759239.1299999999</v>
      </c>
    </row>
    <row r="25" spans="1:10" ht="13.5" customHeight="1" x14ac:dyDescent="0.25">
      <c r="A25" s="50" t="s">
        <v>98</v>
      </c>
      <c r="B25" s="46" t="s">
        <v>99</v>
      </c>
      <c r="C25" s="46" t="s">
        <v>104</v>
      </c>
      <c r="D25" s="52" t="s">
        <v>87</v>
      </c>
      <c r="E25" s="5">
        <v>44952</v>
      </c>
      <c r="F25" s="38">
        <v>2640</v>
      </c>
      <c r="G25" s="38">
        <v>2640</v>
      </c>
      <c r="H25" s="39">
        <v>110</v>
      </c>
      <c r="I25" s="37">
        <v>45413</v>
      </c>
      <c r="J25" s="38">
        <f>(Abril!J25)-H25</f>
        <v>880</v>
      </c>
    </row>
    <row r="26" spans="1:10" s="62" customFormat="1" ht="13.5" customHeight="1" x14ac:dyDescent="0.25">
      <c r="A26" s="60" t="s">
        <v>89</v>
      </c>
      <c r="B26" s="56" t="s">
        <v>90</v>
      </c>
      <c r="C26" s="56" t="s">
        <v>104</v>
      </c>
      <c r="D26" s="67" t="s">
        <v>88</v>
      </c>
      <c r="E26" s="58">
        <v>45237</v>
      </c>
      <c r="F26" s="59">
        <v>54054</v>
      </c>
      <c r="G26" s="59">
        <v>54054</v>
      </c>
      <c r="H26" s="43">
        <v>4504.5</v>
      </c>
      <c r="I26" s="61">
        <v>45413</v>
      </c>
      <c r="J26" s="59">
        <f>(Abril!J26)-H26</f>
        <v>27021</v>
      </c>
    </row>
    <row r="27" spans="1:10" ht="13.5" customHeight="1" x14ac:dyDescent="0.25">
      <c r="A27" s="50" t="s">
        <v>91</v>
      </c>
      <c r="B27" s="46" t="s">
        <v>92</v>
      </c>
      <c r="C27" s="46" t="s">
        <v>93</v>
      </c>
      <c r="D27" s="52" t="s">
        <v>94</v>
      </c>
      <c r="E27" s="5">
        <v>45408</v>
      </c>
      <c r="F27" s="38">
        <v>43122.720000000001</v>
      </c>
      <c r="G27" s="38">
        <v>43122.720000000001</v>
      </c>
      <c r="H27" s="43">
        <v>0</v>
      </c>
      <c r="I27" s="37">
        <v>45413</v>
      </c>
      <c r="J27" s="38">
        <f>G27-0</f>
        <v>43122.720000000001</v>
      </c>
    </row>
    <row r="28" spans="1:10" ht="13.5" customHeight="1" x14ac:dyDescent="0.25">
      <c r="A28" s="50" t="s">
        <v>96</v>
      </c>
      <c r="B28" s="46" t="s">
        <v>97</v>
      </c>
      <c r="C28" s="46" t="s">
        <v>95</v>
      </c>
      <c r="D28" s="52" t="s">
        <v>94</v>
      </c>
      <c r="E28" s="5">
        <v>45411</v>
      </c>
      <c r="F28" s="38">
        <v>12558</v>
      </c>
      <c r="G28" s="38">
        <v>12558</v>
      </c>
      <c r="H28" s="39">
        <v>0</v>
      </c>
      <c r="I28" s="37">
        <v>45413</v>
      </c>
      <c r="J28" s="38">
        <f>G28-0</f>
        <v>12558</v>
      </c>
    </row>
    <row r="29" spans="1:10" ht="13.5" customHeight="1" x14ac:dyDescent="0.25">
      <c r="A29" s="29"/>
      <c r="B29" s="29"/>
      <c r="C29" s="29"/>
      <c r="D29" s="29"/>
      <c r="E29" s="30"/>
      <c r="F29" s="31"/>
      <c r="G29" s="31"/>
      <c r="H29" s="32"/>
      <c r="I29" s="29"/>
      <c r="J29" s="3"/>
    </row>
    <row r="30" spans="1:10" ht="13.5" customHeight="1" x14ac:dyDescent="0.25">
      <c r="A30" s="29"/>
      <c r="B30" s="29"/>
      <c r="C30" s="29"/>
      <c r="D30" s="29"/>
      <c r="E30" s="30"/>
      <c r="F30" s="31"/>
      <c r="G30" s="31"/>
      <c r="H30" s="32"/>
      <c r="I30" s="29"/>
      <c r="J30" s="3"/>
    </row>
    <row r="31" spans="1:10" ht="13.5" customHeight="1" x14ac:dyDescent="0.25">
      <c r="A31" s="29"/>
      <c r="B31" s="29"/>
      <c r="C31" s="29"/>
      <c r="D31" s="29"/>
      <c r="E31" s="30"/>
      <c r="F31" s="31"/>
      <c r="G31" s="31"/>
      <c r="H31" s="32"/>
      <c r="I31" s="29"/>
      <c r="J31" s="3"/>
    </row>
    <row r="32" spans="1:10" ht="13.5" customHeight="1" x14ac:dyDescent="0.25">
      <c r="A32" s="29"/>
      <c r="B32" s="29"/>
      <c r="C32" s="29"/>
      <c r="D32" s="29"/>
      <c r="E32" s="30"/>
      <c r="F32" s="31"/>
      <c r="G32" s="31"/>
      <c r="H32" s="32"/>
      <c r="I32" s="29"/>
      <c r="J32" s="3"/>
    </row>
    <row r="33" spans="1:10" ht="13.5" customHeight="1" x14ac:dyDescent="0.25">
      <c r="A33" s="29"/>
      <c r="B33" s="29"/>
      <c r="C33" s="29"/>
      <c r="D33" s="29"/>
      <c r="E33" s="30"/>
      <c r="F33" s="31"/>
      <c r="G33" s="31"/>
      <c r="H33" s="32"/>
      <c r="I33" s="29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opLeftCell="B4" workbookViewId="0">
      <selection activeCell="J19" sqref="J19"/>
    </sheetView>
  </sheetViews>
  <sheetFormatPr defaultRowHeight="15" x14ac:dyDescent="0.25"/>
  <cols>
    <col min="1" max="1" width="65.140625" customWidth="1"/>
    <col min="2" max="2" width="22.140625" bestFit="1" customWidth="1"/>
    <col min="3" max="3" width="27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116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9" t="s">
        <v>11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1244.5999999999999</v>
      </c>
      <c r="I5" s="37">
        <v>45444</v>
      </c>
      <c r="J5" s="41">
        <f>(Maio!J5)-H5</f>
        <v>8931.8200000000015</v>
      </c>
    </row>
    <row r="6" spans="1:10" x14ac:dyDescent="0.25">
      <c r="A6" s="50" t="s">
        <v>13</v>
      </c>
      <c r="B6" s="46" t="s">
        <v>14</v>
      </c>
      <c r="C6" s="46" t="s">
        <v>51</v>
      </c>
      <c r="D6" s="53" t="s">
        <v>68</v>
      </c>
      <c r="E6" s="40">
        <v>43745</v>
      </c>
      <c r="F6" s="41">
        <v>150000</v>
      </c>
      <c r="G6" s="41">
        <v>150000</v>
      </c>
      <c r="H6" s="42">
        <v>9776.2999999999993</v>
      </c>
      <c r="I6" s="37">
        <v>45444</v>
      </c>
      <c r="J6" s="41">
        <f>(Maio!J6)-H6</f>
        <v>52236.999999999985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45444</v>
      </c>
      <c r="J7" s="41">
        <f>(Maio!J7)-H7</f>
        <v>9400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38">
        <v>60072</v>
      </c>
      <c r="G8" s="38">
        <v>60072</v>
      </c>
      <c r="H8" s="38">
        <v>0</v>
      </c>
      <c r="I8" s="37">
        <v>45444</v>
      </c>
      <c r="J8" s="41">
        <f>(Maio!J8)-H8</f>
        <v>0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38">
        <v>3571.48</v>
      </c>
      <c r="I9" s="37">
        <v>45444</v>
      </c>
      <c r="J9" s="41">
        <f>(Maio!J9)-H9</f>
        <v>21428.879999999997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1802.61</v>
      </c>
      <c r="I10" s="37">
        <v>45444</v>
      </c>
      <c r="J10" s="41">
        <f>(Maio!J10)-H10</f>
        <v>22855.369999999995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5227.32</v>
      </c>
      <c r="I11" s="37">
        <v>45444</v>
      </c>
      <c r="J11" s="41">
        <f>(Maio!J11)-H11</f>
        <v>101204.37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10400.959999999999</v>
      </c>
      <c r="I12" s="37">
        <v>45444</v>
      </c>
      <c r="J12" s="41">
        <f>(Maio!J12)-H12</f>
        <v>216521.97000000006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15828.05</v>
      </c>
      <c r="I13" s="37">
        <v>45444</v>
      </c>
      <c r="J13" s="41">
        <f>(Maio!J13)-H13</f>
        <v>328095.93000000005</v>
      </c>
    </row>
    <row r="14" spans="1:10" ht="13.5" customHeight="1" x14ac:dyDescent="0.25">
      <c r="A14" s="50" t="s">
        <v>29</v>
      </c>
      <c r="B14" s="46" t="s">
        <v>30</v>
      </c>
      <c r="C14" s="48" t="s">
        <v>59</v>
      </c>
      <c r="D14" s="54" t="s">
        <v>77</v>
      </c>
      <c r="E14" s="8">
        <v>45133</v>
      </c>
      <c r="F14" s="38">
        <v>11913072</v>
      </c>
      <c r="G14" s="44">
        <v>11913072</v>
      </c>
      <c r="H14" s="43">
        <v>286614.8</v>
      </c>
      <c r="I14" s="37">
        <v>45444</v>
      </c>
      <c r="J14" s="41">
        <f>(Maio!J14)-H14</f>
        <v>9294395.129999999</v>
      </c>
    </row>
    <row r="15" spans="1:10" x14ac:dyDescent="0.25">
      <c r="A15" s="50" t="s">
        <v>73</v>
      </c>
      <c r="B15" s="56" t="s">
        <v>31</v>
      </c>
      <c r="C15" s="56" t="s">
        <v>60</v>
      </c>
      <c r="D15" s="57" t="s">
        <v>79</v>
      </c>
      <c r="E15" s="58">
        <v>45043</v>
      </c>
      <c r="F15" s="59">
        <v>1013664.24</v>
      </c>
      <c r="G15" s="59">
        <v>1013664.24</v>
      </c>
      <c r="H15" s="43">
        <v>53289.56</v>
      </c>
      <c r="I15" s="37">
        <v>45444</v>
      </c>
      <c r="J15" s="41">
        <f>(Maio!J15)-H15</f>
        <v>290233.17</v>
      </c>
    </row>
    <row r="16" spans="1:10" ht="13.5" customHeight="1" x14ac:dyDescent="0.25">
      <c r="A16" s="5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1860</v>
      </c>
      <c r="I16" s="37">
        <v>45444</v>
      </c>
      <c r="J16" s="41">
        <f>(Maio!J16)-H16</f>
        <v>14612.819999999996</v>
      </c>
    </row>
    <row r="17" spans="1:10" ht="13.5" customHeight="1" x14ac:dyDescent="0.25">
      <c r="A17" s="5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147085.44</v>
      </c>
      <c r="I17" s="37">
        <v>45444</v>
      </c>
      <c r="J17" s="41">
        <f>(Maio!J17)-H17</f>
        <v>367946.83</v>
      </c>
    </row>
    <row r="18" spans="1:10" ht="13.5" customHeight="1" x14ac:dyDescent="0.25">
      <c r="A18" s="50" t="s">
        <v>105</v>
      </c>
      <c r="B18" s="46" t="s">
        <v>106</v>
      </c>
      <c r="C18" s="46" t="s">
        <v>107</v>
      </c>
      <c r="D18" s="52" t="s">
        <v>108</v>
      </c>
      <c r="E18" s="5">
        <v>45058</v>
      </c>
      <c r="F18" s="38">
        <v>168000</v>
      </c>
      <c r="G18" s="38">
        <v>168000</v>
      </c>
      <c r="H18" s="43">
        <v>14000</v>
      </c>
      <c r="I18" s="37">
        <v>45444</v>
      </c>
      <c r="J18" s="41">
        <f>(Maio!J18)-H18</f>
        <v>28000</v>
      </c>
    </row>
    <row r="19" spans="1:10" ht="13.5" customHeight="1" x14ac:dyDescent="0.25">
      <c r="A19" s="50" t="s">
        <v>35</v>
      </c>
      <c r="B19" s="46" t="s">
        <v>36</v>
      </c>
      <c r="C19" s="46" t="s">
        <v>63</v>
      </c>
      <c r="D19" s="52" t="s">
        <v>80</v>
      </c>
      <c r="E19" s="5">
        <v>45104</v>
      </c>
      <c r="F19" s="38">
        <v>1348034.4</v>
      </c>
      <c r="G19" s="38">
        <v>1348034.4</v>
      </c>
      <c r="H19" s="39">
        <v>112336.2</v>
      </c>
      <c r="I19" s="37">
        <v>45444</v>
      </c>
      <c r="J19" s="41">
        <f>(Maio!J19)-H19</f>
        <v>0</v>
      </c>
    </row>
    <row r="20" spans="1:10" s="62" customFormat="1" ht="13.5" customHeight="1" x14ac:dyDescent="0.25">
      <c r="A20" s="60" t="s">
        <v>37</v>
      </c>
      <c r="B20" s="56" t="s">
        <v>38</v>
      </c>
      <c r="C20" s="56" t="s">
        <v>127</v>
      </c>
      <c r="D20" s="67" t="s">
        <v>81</v>
      </c>
      <c r="E20" s="58">
        <v>45107</v>
      </c>
      <c r="F20" s="59">
        <v>49431.48</v>
      </c>
      <c r="G20" s="59">
        <v>49431.48</v>
      </c>
      <c r="H20" s="43">
        <v>3865.95</v>
      </c>
      <c r="I20" s="61">
        <v>45444</v>
      </c>
      <c r="J20" s="66">
        <f>(Maio!J20)-H20</f>
        <v>6546.0600000000022</v>
      </c>
    </row>
    <row r="21" spans="1:10" ht="13.5" customHeight="1" x14ac:dyDescent="0.25">
      <c r="A21" s="50" t="s">
        <v>39</v>
      </c>
      <c r="B21" s="46" t="s">
        <v>30</v>
      </c>
      <c r="C21" s="46" t="s">
        <v>41</v>
      </c>
      <c r="D21" s="52" t="s">
        <v>40</v>
      </c>
      <c r="E21" s="5">
        <v>45141</v>
      </c>
      <c r="F21" s="38">
        <v>25020</v>
      </c>
      <c r="G21" s="38">
        <v>25020</v>
      </c>
      <c r="H21" s="43">
        <v>417</v>
      </c>
      <c r="I21" s="37">
        <v>45444</v>
      </c>
      <c r="J21" s="41">
        <f>(Maio!J21)-H21</f>
        <v>21344</v>
      </c>
    </row>
    <row r="22" spans="1:10" ht="13.5" customHeight="1" x14ac:dyDescent="0.25">
      <c r="A22" s="50" t="s">
        <v>39</v>
      </c>
      <c r="B22" s="46" t="s">
        <v>30</v>
      </c>
      <c r="C22" s="46" t="s">
        <v>64</v>
      </c>
      <c r="D22" s="52" t="s">
        <v>82</v>
      </c>
      <c r="E22" s="5">
        <v>45169</v>
      </c>
      <c r="F22" s="38">
        <v>1339449.6000000001</v>
      </c>
      <c r="G22" s="38">
        <v>1339449.6000000001</v>
      </c>
      <c r="H22" s="43">
        <f>11718+616</f>
        <v>12334</v>
      </c>
      <c r="I22" s="37">
        <v>45444</v>
      </c>
      <c r="J22" s="41">
        <f>(Maio!J22)-H22</f>
        <v>1286343.1900000002</v>
      </c>
    </row>
    <row r="23" spans="1:10" ht="13.5" customHeight="1" x14ac:dyDescent="0.25">
      <c r="A23" s="50" t="s">
        <v>42</v>
      </c>
      <c r="B23" s="46" t="s">
        <v>43</v>
      </c>
      <c r="C23" s="46" t="s">
        <v>65</v>
      </c>
      <c r="D23" s="52" t="s">
        <v>83</v>
      </c>
      <c r="E23" s="5">
        <v>45462</v>
      </c>
      <c r="F23" s="38">
        <v>39600</v>
      </c>
      <c r="G23" s="38">
        <v>39600</v>
      </c>
      <c r="H23" s="43">
        <v>0</v>
      </c>
      <c r="I23" s="37">
        <v>45444</v>
      </c>
      <c r="J23" s="38">
        <f>G23-0</f>
        <v>39600</v>
      </c>
    </row>
    <row r="24" spans="1:10" ht="13.5" customHeight="1" x14ac:dyDescent="0.25">
      <c r="A24" s="50" t="s">
        <v>44</v>
      </c>
      <c r="B24" s="46" t="s">
        <v>45</v>
      </c>
      <c r="C24" s="46" t="s">
        <v>104</v>
      </c>
      <c r="D24" s="52" t="s">
        <v>84</v>
      </c>
      <c r="E24" s="5">
        <v>45351</v>
      </c>
      <c r="F24" s="38">
        <v>20217.599999999999</v>
      </c>
      <c r="G24" s="38">
        <v>20217.599999999999</v>
      </c>
      <c r="H24" s="43">
        <v>1583.66</v>
      </c>
      <c r="I24" s="37">
        <v>45444</v>
      </c>
      <c r="J24" s="38">
        <f>(Maio!J23)-H24</f>
        <v>15500.309999999998</v>
      </c>
    </row>
    <row r="25" spans="1:10" ht="13.5" customHeight="1" x14ac:dyDescent="0.25">
      <c r="A25" s="50" t="s">
        <v>46</v>
      </c>
      <c r="B25" s="46" t="s">
        <v>47</v>
      </c>
      <c r="C25" s="46" t="s">
        <v>104</v>
      </c>
      <c r="D25" s="55" t="s">
        <v>85</v>
      </c>
      <c r="E25" s="64">
        <v>45449</v>
      </c>
      <c r="F25" s="38">
        <v>4320</v>
      </c>
      <c r="G25" s="38">
        <v>4320</v>
      </c>
      <c r="H25" s="43">
        <v>0</v>
      </c>
      <c r="I25" s="37">
        <v>45444</v>
      </c>
      <c r="J25" s="38">
        <f>G25-0</f>
        <v>4320</v>
      </c>
    </row>
    <row r="26" spans="1:10" ht="13.5" customHeight="1" x14ac:dyDescent="0.25">
      <c r="A26" s="50" t="s">
        <v>48</v>
      </c>
      <c r="B26" s="46" t="s">
        <v>49</v>
      </c>
      <c r="C26" s="46" t="s">
        <v>125</v>
      </c>
      <c r="D26" s="52" t="s">
        <v>126</v>
      </c>
      <c r="E26" s="5">
        <v>45079</v>
      </c>
      <c r="F26" s="38">
        <v>6792000</v>
      </c>
      <c r="G26" s="38">
        <v>6792000</v>
      </c>
      <c r="H26" s="43">
        <v>7920.04</v>
      </c>
      <c r="I26" s="37">
        <v>45444</v>
      </c>
      <c r="J26" s="38">
        <f>(Maio!J24)-H26</f>
        <v>6751319.0899999999</v>
      </c>
    </row>
    <row r="27" spans="1:10" ht="13.5" customHeight="1" x14ac:dyDescent="0.25">
      <c r="A27" s="50" t="s">
        <v>98</v>
      </c>
      <c r="B27" s="46" t="s">
        <v>99</v>
      </c>
      <c r="C27" s="46" t="s">
        <v>104</v>
      </c>
      <c r="D27" s="52" t="s">
        <v>87</v>
      </c>
      <c r="E27" s="5">
        <v>44952</v>
      </c>
      <c r="F27" s="38">
        <v>2640</v>
      </c>
      <c r="G27" s="38">
        <v>2640</v>
      </c>
      <c r="H27" s="39">
        <v>110</v>
      </c>
      <c r="I27" s="37">
        <v>45444</v>
      </c>
      <c r="J27" s="38">
        <f>(Maio!J25)-H27</f>
        <v>770</v>
      </c>
    </row>
    <row r="28" spans="1:10" s="62" customFormat="1" ht="13.5" customHeight="1" x14ac:dyDescent="0.25">
      <c r="A28" s="60" t="s">
        <v>89</v>
      </c>
      <c r="B28" s="56" t="s">
        <v>90</v>
      </c>
      <c r="C28" s="56" t="s">
        <v>104</v>
      </c>
      <c r="D28" s="67" t="s">
        <v>88</v>
      </c>
      <c r="E28" s="58">
        <v>45237</v>
      </c>
      <c r="F28" s="59">
        <v>54054</v>
      </c>
      <c r="G28" s="59">
        <v>54054</v>
      </c>
      <c r="H28" s="43">
        <v>4504.5</v>
      </c>
      <c r="I28" s="61">
        <v>45444</v>
      </c>
      <c r="J28" s="59">
        <f>(Maio!J26)-H28</f>
        <v>22516.5</v>
      </c>
    </row>
    <row r="29" spans="1:10" ht="13.5" customHeight="1" x14ac:dyDescent="0.25">
      <c r="A29" s="50" t="s">
        <v>91</v>
      </c>
      <c r="B29" s="46" t="s">
        <v>92</v>
      </c>
      <c r="C29" s="46" t="s">
        <v>93</v>
      </c>
      <c r="D29" s="52" t="s">
        <v>94</v>
      </c>
      <c r="E29" s="5">
        <v>45408</v>
      </c>
      <c r="F29" s="38">
        <v>43122.720000000001</v>
      </c>
      <c r="G29" s="38">
        <v>43122.720000000001</v>
      </c>
      <c r="H29" s="43">
        <v>3720.95</v>
      </c>
      <c r="I29" s="37">
        <v>45444</v>
      </c>
      <c r="J29" s="38">
        <f>(Maio!J27)-H29</f>
        <v>39401.770000000004</v>
      </c>
    </row>
    <row r="30" spans="1:10" ht="13.5" customHeight="1" x14ac:dyDescent="0.25">
      <c r="A30" s="50" t="s">
        <v>96</v>
      </c>
      <c r="B30" s="46" t="s">
        <v>97</v>
      </c>
      <c r="C30" s="46" t="s">
        <v>95</v>
      </c>
      <c r="D30" s="52" t="s">
        <v>94</v>
      </c>
      <c r="E30" s="5">
        <v>45411</v>
      </c>
      <c r="F30" s="38">
        <v>12558</v>
      </c>
      <c r="G30" s="38">
        <v>12558</v>
      </c>
      <c r="H30" s="43">
        <v>885.5</v>
      </c>
      <c r="I30" s="37">
        <v>45444</v>
      </c>
      <c r="J30" s="38">
        <f>(Maio!J28)-H30</f>
        <v>11672.5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7"/>
      <c r="E61" s="4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10"/>
      <c r="D95" s="7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21" x14ac:dyDescent="0.35">
      <c r="A193" s="1" t="s">
        <v>8</v>
      </c>
      <c r="J193" s="3"/>
    </row>
    <row r="194" spans="1:10" x14ac:dyDescent="0.25">
      <c r="J194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showGridLines="0" topLeftCell="B4" workbookViewId="0">
      <selection activeCell="F19" sqref="F19"/>
    </sheetView>
  </sheetViews>
  <sheetFormatPr defaultRowHeight="15" x14ac:dyDescent="0.25"/>
  <cols>
    <col min="1" max="1" width="67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117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9" t="s">
        <v>11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1244.5999999999999</v>
      </c>
      <c r="I5" s="37">
        <v>45474</v>
      </c>
      <c r="J5" s="41">
        <f>(Junho!J5)-H5</f>
        <v>7687.2200000000012</v>
      </c>
    </row>
    <row r="6" spans="1:10" ht="13.5" customHeight="1" x14ac:dyDescent="0.25">
      <c r="A6" s="50" t="s">
        <v>13</v>
      </c>
      <c r="B6" s="46" t="s">
        <v>14</v>
      </c>
      <c r="C6" s="46" t="s">
        <v>51</v>
      </c>
      <c r="D6" s="52" t="s">
        <v>68</v>
      </c>
      <c r="E6" s="40">
        <v>43745</v>
      </c>
      <c r="F6" s="41">
        <v>150000</v>
      </c>
      <c r="G6" s="41">
        <v>150000</v>
      </c>
      <c r="H6" s="42">
        <v>9776.2999999999993</v>
      </c>
      <c r="I6" s="37">
        <v>45474</v>
      </c>
      <c r="J6" s="41">
        <f>(Junho!J6)-H6</f>
        <v>42460.699999999983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45474</v>
      </c>
      <c r="J7" s="41">
        <f>(Junho!J7)-H7</f>
        <v>8460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63">
        <v>50000</v>
      </c>
      <c r="G8" s="59">
        <v>50000</v>
      </c>
      <c r="H8" s="38">
        <v>0</v>
      </c>
      <c r="I8" s="37">
        <v>45474</v>
      </c>
      <c r="J8" s="41">
        <f>G8-H8</f>
        <v>50000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38">
        <v>3571.48</v>
      </c>
      <c r="I9" s="37">
        <v>45474</v>
      </c>
      <c r="J9" s="41">
        <f>(Junho!J9)-H9</f>
        <v>17857.399999999998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1971.85</v>
      </c>
      <c r="I10" s="37">
        <v>45474</v>
      </c>
      <c r="J10" s="41">
        <f>(Junho!J10)-H10</f>
        <v>20883.519999999997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7245.11</v>
      </c>
      <c r="I11" s="37">
        <v>45474</v>
      </c>
      <c r="J11" s="41">
        <f>(Junho!J11)-H11</f>
        <v>93959.26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14134.38</v>
      </c>
      <c r="I12" s="37">
        <v>45474</v>
      </c>
      <c r="J12" s="41">
        <f>(Junho!J12)-H12</f>
        <v>202387.59000000005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15828.05</v>
      </c>
      <c r="I13" s="37">
        <v>45474</v>
      </c>
      <c r="J13" s="41">
        <f>(Junho!J13)-H13</f>
        <v>312267.88000000006</v>
      </c>
    </row>
    <row r="14" spans="1:10" ht="13.5" customHeight="1" x14ac:dyDescent="0.25">
      <c r="A14" s="60" t="s">
        <v>29</v>
      </c>
      <c r="B14" s="46" t="s">
        <v>30</v>
      </c>
      <c r="C14" s="48" t="s">
        <v>59</v>
      </c>
      <c r="D14" s="54" t="s">
        <v>77</v>
      </c>
      <c r="E14" s="8" t="s">
        <v>78</v>
      </c>
      <c r="F14" s="38">
        <v>11913072</v>
      </c>
      <c r="G14" s="44">
        <v>11913072</v>
      </c>
      <c r="H14" s="43">
        <v>327467</v>
      </c>
      <c r="I14" s="37">
        <v>45474</v>
      </c>
      <c r="J14" s="41">
        <f>(Junho!J14)-H14</f>
        <v>8966928.129999999</v>
      </c>
    </row>
    <row r="15" spans="1:10" ht="13.5" customHeight="1" x14ac:dyDescent="0.25">
      <c r="A15" s="60" t="s">
        <v>73</v>
      </c>
      <c r="B15" s="46" t="s">
        <v>31</v>
      </c>
      <c r="C15" s="46" t="s">
        <v>60</v>
      </c>
      <c r="D15" s="52" t="s">
        <v>79</v>
      </c>
      <c r="E15" s="5">
        <v>45043</v>
      </c>
      <c r="F15" s="38">
        <v>1013664.24</v>
      </c>
      <c r="G15" s="38">
        <v>1013664.24</v>
      </c>
      <c r="H15" s="43">
        <v>26598.97</v>
      </c>
      <c r="I15" s="37">
        <v>45474</v>
      </c>
      <c r="J15" s="41">
        <f>(Junho!J15)-H15</f>
        <v>263634.19999999995</v>
      </c>
    </row>
    <row r="16" spans="1:10" ht="13.5" customHeight="1" x14ac:dyDescent="0.25">
      <c r="A16" s="6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2000</v>
      </c>
      <c r="I16" s="37">
        <v>45474</v>
      </c>
      <c r="J16" s="41">
        <f>(Junho!J16)-H16</f>
        <v>12612.819999999996</v>
      </c>
    </row>
    <row r="17" spans="1:10" ht="13.5" customHeight="1" x14ac:dyDescent="0.25">
      <c r="A17" s="6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75538.66</v>
      </c>
      <c r="I17" s="37">
        <v>45474</v>
      </c>
      <c r="J17" s="41">
        <f>(Junho!J17)-H17</f>
        <v>292408.17000000004</v>
      </c>
    </row>
    <row r="18" spans="1:10" ht="13.5" customHeight="1" x14ac:dyDescent="0.25">
      <c r="A18" s="60" t="s">
        <v>105</v>
      </c>
      <c r="B18" s="46" t="s">
        <v>106</v>
      </c>
      <c r="C18" s="46" t="s">
        <v>107</v>
      </c>
      <c r="D18" s="52" t="s">
        <v>108</v>
      </c>
      <c r="E18" s="5">
        <v>45058</v>
      </c>
      <c r="F18" s="38">
        <v>168000</v>
      </c>
      <c r="G18" s="38">
        <v>168000</v>
      </c>
      <c r="H18" s="43">
        <v>14476</v>
      </c>
      <c r="I18" s="37">
        <v>45474</v>
      </c>
      <c r="J18" s="41">
        <f>(Junho!J18)-H18</f>
        <v>13524</v>
      </c>
    </row>
    <row r="19" spans="1:10" ht="13.5" customHeight="1" x14ac:dyDescent="0.25">
      <c r="A19" s="60" t="s">
        <v>35</v>
      </c>
      <c r="B19" s="46" t="s">
        <v>36</v>
      </c>
      <c r="C19" s="46" t="s">
        <v>63</v>
      </c>
      <c r="D19" s="52" t="s">
        <v>80</v>
      </c>
      <c r="E19" s="5">
        <v>45104</v>
      </c>
      <c r="F19" s="63">
        <v>1397776.8</v>
      </c>
      <c r="G19" s="38">
        <v>1348034.4</v>
      </c>
      <c r="H19" s="43">
        <v>112336.2</v>
      </c>
      <c r="I19" s="37">
        <v>45474</v>
      </c>
      <c r="J19" s="41">
        <f>(F19)-H19</f>
        <v>1285440.6000000001</v>
      </c>
    </row>
    <row r="20" spans="1:10" s="62" customFormat="1" ht="13.5" customHeight="1" x14ac:dyDescent="0.25">
      <c r="A20" s="60" t="s">
        <v>37</v>
      </c>
      <c r="B20" s="56" t="s">
        <v>38</v>
      </c>
      <c r="C20" s="56" t="s">
        <v>127</v>
      </c>
      <c r="D20" s="67" t="s">
        <v>81</v>
      </c>
      <c r="E20" s="58">
        <v>45107</v>
      </c>
      <c r="F20" s="59">
        <v>49431.48</v>
      </c>
      <c r="G20" s="59">
        <v>49431.48</v>
      </c>
      <c r="H20" s="43">
        <v>0</v>
      </c>
      <c r="I20" s="61">
        <v>45474</v>
      </c>
      <c r="J20" s="66">
        <f>(Junho!J20)-H20</f>
        <v>6546.0600000000022</v>
      </c>
    </row>
    <row r="21" spans="1:10" ht="13.5" customHeight="1" x14ac:dyDescent="0.25">
      <c r="A21" s="60" t="s">
        <v>39</v>
      </c>
      <c r="B21" s="46" t="s">
        <v>30</v>
      </c>
      <c r="C21" s="46" t="s">
        <v>41</v>
      </c>
      <c r="D21" s="52" t="s">
        <v>40</v>
      </c>
      <c r="E21" s="5">
        <v>45141</v>
      </c>
      <c r="F21" s="38">
        <v>25020</v>
      </c>
      <c r="G21" s="38">
        <v>25020</v>
      </c>
      <c r="H21" s="43">
        <v>417</v>
      </c>
      <c r="I21" s="37">
        <v>45474</v>
      </c>
      <c r="J21" s="41">
        <f>(Junho!J21)-H21</f>
        <v>20927</v>
      </c>
    </row>
    <row r="22" spans="1:10" ht="13.5" customHeight="1" x14ac:dyDescent="0.25">
      <c r="A22" s="60" t="s">
        <v>39</v>
      </c>
      <c r="B22" s="46" t="s">
        <v>30</v>
      </c>
      <c r="C22" s="46" t="s">
        <v>64</v>
      </c>
      <c r="D22" s="52" t="s">
        <v>82</v>
      </c>
      <c r="E22" s="5">
        <v>45169</v>
      </c>
      <c r="F22" s="38">
        <v>1339449.6000000001</v>
      </c>
      <c r="G22" s="38">
        <v>1339449.6000000001</v>
      </c>
      <c r="H22" s="43">
        <v>12334</v>
      </c>
      <c r="I22" s="37">
        <v>45474</v>
      </c>
      <c r="J22" s="41">
        <f>(Junho!J22)-H22</f>
        <v>1274009.1900000002</v>
      </c>
    </row>
    <row r="23" spans="1:10" ht="13.5" customHeight="1" x14ac:dyDescent="0.25">
      <c r="A23" s="50" t="s">
        <v>42</v>
      </c>
      <c r="B23" s="46" t="s">
        <v>43</v>
      </c>
      <c r="C23" s="46" t="s">
        <v>65</v>
      </c>
      <c r="D23" s="52" t="s">
        <v>83</v>
      </c>
      <c r="E23" s="5">
        <v>45462</v>
      </c>
      <c r="F23" s="38">
        <v>39600</v>
      </c>
      <c r="G23" s="38">
        <v>39600</v>
      </c>
      <c r="H23" s="43">
        <v>3300</v>
      </c>
      <c r="I23" s="37">
        <v>45474</v>
      </c>
      <c r="J23" s="41">
        <f>(Junho!J23)-H23</f>
        <v>36300</v>
      </c>
    </row>
    <row r="24" spans="1:10" ht="13.5" customHeight="1" x14ac:dyDescent="0.25">
      <c r="A24" s="50" t="s">
        <v>44</v>
      </c>
      <c r="B24" s="46" t="s">
        <v>45</v>
      </c>
      <c r="C24" s="46" t="s">
        <v>104</v>
      </c>
      <c r="D24" s="52" t="s">
        <v>84</v>
      </c>
      <c r="E24" s="5">
        <v>45351</v>
      </c>
      <c r="F24" s="38">
        <v>20217.599999999999</v>
      </c>
      <c r="G24" s="38">
        <v>20217.599999999999</v>
      </c>
      <c r="H24" s="43">
        <v>1583.66</v>
      </c>
      <c r="I24" s="37">
        <v>45474</v>
      </c>
      <c r="J24" s="41">
        <f>(Junho!J24)-H24</f>
        <v>13916.649999999998</v>
      </c>
    </row>
    <row r="25" spans="1:10" ht="13.5" customHeight="1" x14ac:dyDescent="0.25">
      <c r="A25" s="50" t="s">
        <v>46</v>
      </c>
      <c r="B25" s="46" t="s">
        <v>47</v>
      </c>
      <c r="C25" s="46" t="s">
        <v>104</v>
      </c>
      <c r="D25" s="55" t="s">
        <v>85</v>
      </c>
      <c r="E25" s="4">
        <v>45449</v>
      </c>
      <c r="F25" s="38">
        <v>4320</v>
      </c>
      <c r="G25" s="38">
        <v>4320</v>
      </c>
      <c r="H25" s="43">
        <v>320</v>
      </c>
      <c r="I25" s="37">
        <v>45474</v>
      </c>
      <c r="J25" s="41">
        <f>(Junho!J25)-H25</f>
        <v>4000</v>
      </c>
    </row>
    <row r="26" spans="1:10" ht="13.5" customHeight="1" x14ac:dyDescent="0.25">
      <c r="A26" s="50" t="s">
        <v>98</v>
      </c>
      <c r="B26" s="46" t="s">
        <v>99</v>
      </c>
      <c r="C26" s="46" t="s">
        <v>104</v>
      </c>
      <c r="D26" s="52" t="s">
        <v>87</v>
      </c>
      <c r="E26" s="5">
        <v>44952</v>
      </c>
      <c r="F26" s="38">
        <v>2640</v>
      </c>
      <c r="G26" s="38">
        <v>2640</v>
      </c>
      <c r="H26" s="43">
        <v>110</v>
      </c>
      <c r="I26" s="37">
        <v>45474</v>
      </c>
      <c r="J26" s="41">
        <f>(Junho!J27)-H26</f>
        <v>660</v>
      </c>
    </row>
    <row r="27" spans="1:10" s="62" customFormat="1" ht="13.5" customHeight="1" x14ac:dyDescent="0.25">
      <c r="A27" s="60" t="s">
        <v>89</v>
      </c>
      <c r="B27" s="56" t="s">
        <v>90</v>
      </c>
      <c r="C27" s="56" t="s">
        <v>104</v>
      </c>
      <c r="D27" s="67" t="s">
        <v>88</v>
      </c>
      <c r="E27" s="58">
        <v>45237</v>
      </c>
      <c r="F27" s="59">
        <v>54054</v>
      </c>
      <c r="G27" s="59">
        <v>54054</v>
      </c>
      <c r="H27" s="43">
        <v>4504.5</v>
      </c>
      <c r="I27" s="61">
        <v>45474</v>
      </c>
      <c r="J27" s="66">
        <f>(Junho!J28)-H27</f>
        <v>18012</v>
      </c>
    </row>
    <row r="28" spans="1:10" ht="13.5" customHeight="1" x14ac:dyDescent="0.25">
      <c r="A28" s="50" t="s">
        <v>91</v>
      </c>
      <c r="B28" s="46" t="s">
        <v>92</v>
      </c>
      <c r="C28" s="46" t="s">
        <v>93</v>
      </c>
      <c r="D28" s="52" t="s">
        <v>94</v>
      </c>
      <c r="E28" s="5">
        <v>45408</v>
      </c>
      <c r="F28" s="38">
        <v>43122.720000000001</v>
      </c>
      <c r="G28" s="38">
        <v>43122.720000000001</v>
      </c>
      <c r="H28" s="43">
        <v>3720.95</v>
      </c>
      <c r="I28" s="37">
        <v>45474</v>
      </c>
      <c r="J28" s="41">
        <f>(Junho!J28)-H28</f>
        <v>18795.55</v>
      </c>
    </row>
    <row r="29" spans="1:10" ht="13.5" customHeight="1" x14ac:dyDescent="0.25">
      <c r="A29" s="50" t="s">
        <v>96</v>
      </c>
      <c r="B29" s="46" t="s">
        <v>97</v>
      </c>
      <c r="C29" s="46" t="s">
        <v>95</v>
      </c>
      <c r="D29" s="52" t="s">
        <v>94</v>
      </c>
      <c r="E29" s="5">
        <v>45411</v>
      </c>
      <c r="F29" s="38">
        <v>12558</v>
      </c>
      <c r="G29" s="38">
        <v>12558</v>
      </c>
      <c r="H29" s="43">
        <v>1015</v>
      </c>
      <c r="I29" s="37">
        <v>45474</v>
      </c>
      <c r="J29" s="41">
        <f>(Junho!J30)-H29</f>
        <v>10657.5</v>
      </c>
    </row>
    <row r="30" spans="1:10" ht="13.5" customHeight="1" x14ac:dyDescent="0.25">
      <c r="A30" s="50" t="s">
        <v>48</v>
      </c>
      <c r="B30" s="46" t="s">
        <v>49</v>
      </c>
      <c r="C30" s="46" t="s">
        <v>66</v>
      </c>
      <c r="D30" s="52" t="s">
        <v>86</v>
      </c>
      <c r="E30" s="5">
        <v>45475</v>
      </c>
      <c r="F30" s="65">
        <v>279360.59999999998</v>
      </c>
      <c r="G30" s="38">
        <v>279360.59999999998</v>
      </c>
      <c r="H30" s="43">
        <v>11303.65</v>
      </c>
      <c r="I30" s="37">
        <v>45474</v>
      </c>
      <c r="J30" s="41">
        <f>G30-H30</f>
        <v>268056.94999999995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7"/>
      <c r="E62" s="4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10"/>
      <c r="D96" s="7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13.5" customHeight="1" x14ac:dyDescent="0.25">
      <c r="A193" s="2"/>
      <c r="B193" s="3"/>
      <c r="C193" s="3"/>
      <c r="D193" s="3"/>
      <c r="E193" s="5"/>
      <c r="F193" s="6"/>
      <c r="G193" s="6"/>
      <c r="H193" s="9"/>
      <c r="I193" s="3"/>
      <c r="J193" s="3"/>
    </row>
    <row r="194" spans="1:10" ht="21" x14ac:dyDescent="0.35">
      <c r="A194" s="1" t="s">
        <v>8</v>
      </c>
      <c r="J194" s="3"/>
    </row>
    <row r="195" spans="1:10" x14ac:dyDescent="0.25">
      <c r="J195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showGridLines="0" workbookViewId="0">
      <selection activeCell="B4" sqref="B4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118</v>
      </c>
    </row>
    <row r="4" spans="1:10" ht="30" x14ac:dyDescent="0.25">
      <c r="A4" s="13" t="s">
        <v>0</v>
      </c>
      <c r="B4" s="72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52" t="s">
        <v>129</v>
      </c>
      <c r="B5" s="46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42">
        <v>1048.5999999999999</v>
      </c>
      <c r="I5" s="37">
        <v>45505</v>
      </c>
      <c r="J5" s="41">
        <f>(Julho!J5)-H5</f>
        <v>6638.6200000000008</v>
      </c>
    </row>
    <row r="6" spans="1:10" ht="13.5" customHeight="1" x14ac:dyDescent="0.25">
      <c r="A6" s="50" t="s">
        <v>13</v>
      </c>
      <c r="B6" s="46" t="s">
        <v>14</v>
      </c>
      <c r="C6" s="46" t="s">
        <v>51</v>
      </c>
      <c r="D6" s="52" t="s">
        <v>68</v>
      </c>
      <c r="E6" s="40">
        <v>43745</v>
      </c>
      <c r="F6" s="41">
        <v>150000</v>
      </c>
      <c r="G6" s="41">
        <v>150000</v>
      </c>
      <c r="H6" s="42">
        <v>11567.6</v>
      </c>
      <c r="I6" s="37">
        <v>45505</v>
      </c>
      <c r="J6" s="41">
        <f>(Julho!J6)-H6</f>
        <v>30893.099999999984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38">
        <v>940</v>
      </c>
      <c r="I7" s="37">
        <v>45505</v>
      </c>
      <c r="J7" s="41">
        <f>(Julho!J7)-H7</f>
        <v>7520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59">
        <v>50000</v>
      </c>
      <c r="G8" s="59">
        <v>50000</v>
      </c>
      <c r="H8" s="38">
        <v>2502.02</v>
      </c>
      <c r="I8" s="37">
        <v>45505</v>
      </c>
      <c r="J8" s="41">
        <f>(Julho!J8)-H8</f>
        <v>47497.98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38">
        <v>3571.48</v>
      </c>
      <c r="I9" s="37">
        <v>45505</v>
      </c>
      <c r="J9" s="41">
        <f>(Julho!J9)-H9</f>
        <v>14285.919999999998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1827.57</v>
      </c>
      <c r="I10" s="37">
        <v>45505</v>
      </c>
      <c r="J10" s="41">
        <f>(Julho!J10)-H10</f>
        <v>19055.949999999997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5630.88</v>
      </c>
      <c r="I11" s="37">
        <v>45505</v>
      </c>
      <c r="J11" s="41">
        <f>(Julho!J11)-H11</f>
        <v>88328.37999999999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11371.07</v>
      </c>
      <c r="I12" s="37">
        <v>45505</v>
      </c>
      <c r="J12" s="41">
        <f>(Julho!J12)-H12</f>
        <v>191016.52000000005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15828.05</v>
      </c>
      <c r="I13" s="37">
        <v>45505</v>
      </c>
      <c r="J13" s="41">
        <f>(Julho!J13)-H13</f>
        <v>296439.83000000007</v>
      </c>
    </row>
    <row r="14" spans="1:10" ht="13.5" customHeight="1" x14ac:dyDescent="0.25">
      <c r="A14" s="60" t="s">
        <v>29</v>
      </c>
      <c r="B14" s="46" t="s">
        <v>30</v>
      </c>
      <c r="C14" s="48" t="s">
        <v>59</v>
      </c>
      <c r="D14" s="54" t="s">
        <v>77</v>
      </c>
      <c r="E14" s="8" t="s">
        <v>78</v>
      </c>
      <c r="F14" s="38">
        <v>11913072</v>
      </c>
      <c r="G14" s="44">
        <v>11913072</v>
      </c>
      <c r="H14" s="43">
        <v>17826</v>
      </c>
      <c r="I14" s="37">
        <v>45505</v>
      </c>
      <c r="J14" s="41">
        <f>(Julho!J14)-H14</f>
        <v>8949102.129999999</v>
      </c>
    </row>
    <row r="15" spans="1:10" ht="13.5" customHeight="1" x14ac:dyDescent="0.25">
      <c r="A15" s="60" t="s">
        <v>73</v>
      </c>
      <c r="B15" s="46" t="s">
        <v>31</v>
      </c>
      <c r="C15" s="46" t="s">
        <v>60</v>
      </c>
      <c r="D15" s="52" t="s">
        <v>79</v>
      </c>
      <c r="E15" s="5">
        <v>45043</v>
      </c>
      <c r="F15" s="38">
        <v>1013664.24</v>
      </c>
      <c r="G15" s="38">
        <v>1013664.24</v>
      </c>
      <c r="H15" s="43">
        <v>20717.8</v>
      </c>
      <c r="I15" s="37">
        <v>45505</v>
      </c>
      <c r="J15" s="41">
        <f>(Julho!J15)-H15</f>
        <v>242916.39999999997</v>
      </c>
    </row>
    <row r="16" spans="1:10" ht="13.5" customHeight="1" x14ac:dyDescent="0.25">
      <c r="A16" s="6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3169.25</v>
      </c>
      <c r="I16" s="37">
        <v>45505</v>
      </c>
      <c r="J16" s="41">
        <f>(Julho!J16)-H16</f>
        <v>9443.5699999999961</v>
      </c>
    </row>
    <row r="17" spans="1:10" ht="13.5" customHeight="1" x14ac:dyDescent="0.25">
      <c r="A17" s="6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72741.490000000005</v>
      </c>
      <c r="I17" s="37">
        <v>45505</v>
      </c>
      <c r="J17" s="41">
        <f>(Julho!J17)-H17</f>
        <v>219666.68000000005</v>
      </c>
    </row>
    <row r="18" spans="1:10" ht="13.5" customHeight="1" x14ac:dyDescent="0.25">
      <c r="A18" s="60" t="s">
        <v>105</v>
      </c>
      <c r="B18" s="46" t="s">
        <v>106</v>
      </c>
      <c r="C18" s="46" t="s">
        <v>107</v>
      </c>
      <c r="D18" s="52" t="s">
        <v>108</v>
      </c>
      <c r="E18" s="5">
        <v>45058</v>
      </c>
      <c r="F18" s="38">
        <v>168000</v>
      </c>
      <c r="G18" s="38">
        <v>168000</v>
      </c>
      <c r="H18" s="43">
        <v>13075</v>
      </c>
      <c r="I18" s="37">
        <v>45505</v>
      </c>
      <c r="J18" s="41">
        <f>(Julho!J18)-H18</f>
        <v>449</v>
      </c>
    </row>
    <row r="19" spans="1:10" ht="13.5" customHeight="1" x14ac:dyDescent="0.25">
      <c r="A19" s="60" t="s">
        <v>35</v>
      </c>
      <c r="B19" s="46" t="s">
        <v>36</v>
      </c>
      <c r="C19" s="46" t="s">
        <v>63</v>
      </c>
      <c r="D19" s="52" t="s">
        <v>80</v>
      </c>
      <c r="E19" s="5">
        <v>45104</v>
      </c>
      <c r="F19" s="38">
        <v>1397776.8</v>
      </c>
      <c r="G19" s="38">
        <v>1348034.4</v>
      </c>
      <c r="H19" s="43">
        <v>135204.1</v>
      </c>
      <c r="I19" s="37">
        <v>45505</v>
      </c>
      <c r="J19" s="41">
        <f>(Julho!J19)-H19</f>
        <v>1150236.5</v>
      </c>
    </row>
    <row r="20" spans="1:10" s="62" customFormat="1" ht="13.5" customHeight="1" x14ac:dyDescent="0.25">
      <c r="A20" s="60" t="s">
        <v>37</v>
      </c>
      <c r="B20" s="56" t="s">
        <v>38</v>
      </c>
      <c r="C20" s="56" t="s">
        <v>127</v>
      </c>
      <c r="D20" s="67" t="s">
        <v>81</v>
      </c>
      <c r="E20" s="58">
        <v>45107</v>
      </c>
      <c r="F20" s="59">
        <v>49431.48</v>
      </c>
      <c r="G20" s="59">
        <v>49431.48</v>
      </c>
      <c r="H20" s="43">
        <v>3865.95</v>
      </c>
      <c r="I20" s="61">
        <v>45505</v>
      </c>
      <c r="J20" s="66">
        <f>(Julho!J20)-H20</f>
        <v>2680.1100000000024</v>
      </c>
    </row>
    <row r="21" spans="1:10" ht="13.5" customHeight="1" x14ac:dyDescent="0.25">
      <c r="A21" s="60" t="s">
        <v>39</v>
      </c>
      <c r="B21" s="46" t="s">
        <v>30</v>
      </c>
      <c r="C21" s="46" t="s">
        <v>41</v>
      </c>
      <c r="D21" s="52" t="s">
        <v>40</v>
      </c>
      <c r="E21" s="5">
        <v>45141</v>
      </c>
      <c r="F21" s="38">
        <v>25020</v>
      </c>
      <c r="G21" s="38">
        <v>25020</v>
      </c>
      <c r="H21" s="43">
        <v>17826</v>
      </c>
      <c r="I21" s="37">
        <v>45505</v>
      </c>
      <c r="J21" s="41">
        <f>(Julho!J21)-H21</f>
        <v>3101</v>
      </c>
    </row>
    <row r="22" spans="1:10" ht="13.5" customHeight="1" x14ac:dyDescent="0.25">
      <c r="A22" s="60" t="s">
        <v>39</v>
      </c>
      <c r="B22" s="46" t="s">
        <v>30</v>
      </c>
      <c r="C22" s="46" t="s">
        <v>64</v>
      </c>
      <c r="D22" s="52" t="s">
        <v>82</v>
      </c>
      <c r="E22" s="5">
        <v>45169</v>
      </c>
      <c r="F22" s="38">
        <v>1339449.6000000001</v>
      </c>
      <c r="G22" s="38">
        <v>1339449.6000000001</v>
      </c>
      <c r="H22" s="43">
        <v>343900</v>
      </c>
      <c r="I22" s="37">
        <v>45505</v>
      </c>
      <c r="J22" s="41">
        <f>(Julho!J22)-H22</f>
        <v>930109.19000000018</v>
      </c>
    </row>
    <row r="23" spans="1:10" ht="13.5" customHeight="1" x14ac:dyDescent="0.25">
      <c r="A23" s="50" t="s">
        <v>42</v>
      </c>
      <c r="B23" s="46" t="s">
        <v>43</v>
      </c>
      <c r="C23" s="46" t="s">
        <v>65</v>
      </c>
      <c r="D23" s="52" t="s">
        <v>83</v>
      </c>
      <c r="E23" s="5">
        <v>45462</v>
      </c>
      <c r="F23" s="38">
        <v>39600</v>
      </c>
      <c r="G23" s="38">
        <v>39600</v>
      </c>
      <c r="H23" s="43">
        <v>3300</v>
      </c>
      <c r="I23" s="37">
        <v>45505</v>
      </c>
      <c r="J23" s="41">
        <f>(Julho!J23)-H23</f>
        <v>33000</v>
      </c>
    </row>
    <row r="24" spans="1:10" ht="13.5" customHeight="1" x14ac:dyDescent="0.25">
      <c r="A24" s="50" t="s">
        <v>44</v>
      </c>
      <c r="B24" s="46" t="s">
        <v>45</v>
      </c>
      <c r="C24" s="46" t="s">
        <v>104</v>
      </c>
      <c r="D24" s="52" t="s">
        <v>84</v>
      </c>
      <c r="E24" s="5">
        <v>45351</v>
      </c>
      <c r="F24" s="38">
        <v>20217.599999999999</v>
      </c>
      <c r="G24" s="38">
        <v>20217.599999999999</v>
      </c>
      <c r="H24" s="43">
        <v>1583.66</v>
      </c>
      <c r="I24" s="37">
        <v>45505</v>
      </c>
      <c r="J24" s="41">
        <f>(Julho!J24)-H24</f>
        <v>12332.989999999998</v>
      </c>
    </row>
    <row r="25" spans="1:10" ht="13.5" customHeight="1" x14ac:dyDescent="0.25">
      <c r="A25" s="50" t="s">
        <v>46</v>
      </c>
      <c r="B25" s="46" t="s">
        <v>47</v>
      </c>
      <c r="C25" s="46" t="s">
        <v>104</v>
      </c>
      <c r="D25" s="55" t="s">
        <v>85</v>
      </c>
      <c r="E25" s="4">
        <v>45449</v>
      </c>
      <c r="F25" s="38">
        <v>4320</v>
      </c>
      <c r="G25" s="38">
        <v>4320</v>
      </c>
      <c r="H25" s="43">
        <v>0</v>
      </c>
      <c r="I25" s="37">
        <v>45505</v>
      </c>
      <c r="J25" s="41">
        <f>(Julho!J25)-H25</f>
        <v>4000</v>
      </c>
    </row>
    <row r="26" spans="1:10" ht="13.5" customHeight="1" x14ac:dyDescent="0.25">
      <c r="A26" s="50" t="s">
        <v>98</v>
      </c>
      <c r="B26" s="46" t="s">
        <v>99</v>
      </c>
      <c r="C26" s="46" t="s">
        <v>104</v>
      </c>
      <c r="D26" s="52" t="s">
        <v>87</v>
      </c>
      <c r="E26" s="5">
        <v>44952</v>
      </c>
      <c r="F26" s="38">
        <v>2640</v>
      </c>
      <c r="G26" s="38">
        <v>2640</v>
      </c>
      <c r="H26" s="43">
        <v>110</v>
      </c>
      <c r="I26" s="37">
        <v>45505</v>
      </c>
      <c r="J26" s="41">
        <f>(Julho!J26)-H26</f>
        <v>550</v>
      </c>
    </row>
    <row r="27" spans="1:10" ht="13.5" customHeight="1" x14ac:dyDescent="0.25">
      <c r="A27" s="50" t="s">
        <v>89</v>
      </c>
      <c r="B27" s="46" t="s">
        <v>90</v>
      </c>
      <c r="C27" s="46" t="s">
        <v>104</v>
      </c>
      <c r="D27" s="52" t="s">
        <v>88</v>
      </c>
      <c r="E27" s="5">
        <v>45237</v>
      </c>
      <c r="F27" s="38">
        <v>54054</v>
      </c>
      <c r="G27" s="38">
        <v>54054</v>
      </c>
      <c r="H27" s="43">
        <v>4504.5</v>
      </c>
      <c r="I27" s="37">
        <v>45505</v>
      </c>
      <c r="J27" s="66">
        <f>(Julho!J27)-H27</f>
        <v>13507.5</v>
      </c>
    </row>
    <row r="28" spans="1:10" ht="13.5" customHeight="1" x14ac:dyDescent="0.25">
      <c r="A28" s="50" t="s">
        <v>91</v>
      </c>
      <c r="B28" s="46" t="s">
        <v>92</v>
      </c>
      <c r="C28" s="46" t="s">
        <v>93</v>
      </c>
      <c r="D28" s="52" t="s">
        <v>94</v>
      </c>
      <c r="E28" s="5">
        <v>45408</v>
      </c>
      <c r="F28" s="38">
        <v>43122.720000000001</v>
      </c>
      <c r="G28" s="38">
        <v>43122.720000000001</v>
      </c>
      <c r="H28" s="43">
        <v>3718.65</v>
      </c>
      <c r="I28" s="37">
        <v>45505</v>
      </c>
      <c r="J28" s="41">
        <f>(Julho!J28)-H28</f>
        <v>15076.9</v>
      </c>
    </row>
    <row r="29" spans="1:10" ht="13.5" customHeight="1" x14ac:dyDescent="0.25">
      <c r="A29" s="50" t="s">
        <v>96</v>
      </c>
      <c r="B29" s="46" t="s">
        <v>97</v>
      </c>
      <c r="C29" s="46" t="s">
        <v>95</v>
      </c>
      <c r="D29" s="52" t="s">
        <v>94</v>
      </c>
      <c r="E29" s="5">
        <v>45411</v>
      </c>
      <c r="F29" s="38">
        <v>12558</v>
      </c>
      <c r="G29" s="38">
        <v>12558</v>
      </c>
      <c r="H29" s="43">
        <v>1015</v>
      </c>
      <c r="I29" s="37">
        <v>45505</v>
      </c>
      <c r="J29" s="41">
        <f>(Julho!J29)-H29</f>
        <v>9642.5</v>
      </c>
    </row>
    <row r="30" spans="1:10" ht="13.5" customHeight="1" x14ac:dyDescent="0.25">
      <c r="A30" s="50" t="s">
        <v>48</v>
      </c>
      <c r="B30" s="46" t="s">
        <v>49</v>
      </c>
      <c r="C30" s="46" t="s">
        <v>66</v>
      </c>
      <c r="D30" s="52" t="s">
        <v>86</v>
      </c>
      <c r="E30" s="5">
        <v>45475</v>
      </c>
      <c r="F30" s="38">
        <v>279360.59999999998</v>
      </c>
      <c r="G30" s="38">
        <v>279360.59999999998</v>
      </c>
      <c r="H30" s="43">
        <v>12012.79</v>
      </c>
      <c r="I30" s="37">
        <v>45505</v>
      </c>
      <c r="J30" s="41">
        <f>(Julho!J30)-H30</f>
        <v>256044.15999999995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7"/>
      <c r="E50" s="4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10"/>
      <c r="D84" s="7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</row>
    <row r="182" spans="1:10" ht="21" x14ac:dyDescent="0.35">
      <c r="A182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showGridLines="0" workbookViewId="0">
      <selection activeCell="C7" sqref="C7"/>
    </sheetView>
  </sheetViews>
  <sheetFormatPr defaultRowHeight="15" x14ac:dyDescent="0.25"/>
  <cols>
    <col min="1" max="1" width="55.85546875" bestFit="1" customWidth="1"/>
    <col min="2" max="2" width="18" bestFit="1" customWidth="1"/>
    <col min="3" max="3" width="13.85546875" customWidth="1"/>
    <col min="4" max="4" width="29.1406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1" t="s">
        <v>9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19" t="s">
        <v>121</v>
      </c>
    </row>
    <row r="4" spans="1:10" ht="30" x14ac:dyDescent="0.25">
      <c r="A4" s="7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52" t="s">
        <v>129</v>
      </c>
      <c r="B5" s="48" t="s">
        <v>12</v>
      </c>
      <c r="C5" s="46" t="s">
        <v>50</v>
      </c>
      <c r="D5" s="53" t="s">
        <v>67</v>
      </c>
      <c r="E5" s="40">
        <v>43728</v>
      </c>
      <c r="F5" s="41">
        <v>23506.799999999999</v>
      </c>
      <c r="G5" s="41">
        <v>23506.799999999999</v>
      </c>
      <c r="H5" s="70">
        <v>1019.2</v>
      </c>
      <c r="I5" s="37">
        <v>45536</v>
      </c>
      <c r="J5" s="41">
        <f>(Agosto!J5)-H5</f>
        <v>5619.420000000001</v>
      </c>
    </row>
    <row r="6" spans="1:10" ht="12.75" customHeight="1" x14ac:dyDescent="0.25">
      <c r="A6" s="50" t="s">
        <v>13</v>
      </c>
      <c r="B6" s="46" t="s">
        <v>14</v>
      </c>
      <c r="C6" s="46" t="s">
        <v>51</v>
      </c>
      <c r="D6" s="52" t="s">
        <v>68</v>
      </c>
      <c r="E6" s="40">
        <v>43745</v>
      </c>
      <c r="F6" s="41">
        <v>150000</v>
      </c>
      <c r="G6" s="41">
        <v>150000</v>
      </c>
      <c r="H6" s="70">
        <v>11567.6</v>
      </c>
      <c r="I6" s="37">
        <v>45536</v>
      </c>
      <c r="J6" s="41">
        <f>(Agosto!J6)-H6</f>
        <v>19325.499999999985</v>
      </c>
    </row>
    <row r="7" spans="1:10" ht="13.5" customHeight="1" x14ac:dyDescent="0.25">
      <c r="A7" s="50" t="s">
        <v>15</v>
      </c>
      <c r="B7" s="46" t="s">
        <v>16</v>
      </c>
      <c r="C7" s="46" t="s">
        <v>52</v>
      </c>
      <c r="D7" s="52" t="s">
        <v>69</v>
      </c>
      <c r="E7" s="5">
        <v>43951</v>
      </c>
      <c r="F7" s="38">
        <v>11280</v>
      </c>
      <c r="G7" s="38">
        <v>11280</v>
      </c>
      <c r="H7" s="59">
        <v>940</v>
      </c>
      <c r="I7" s="37">
        <v>45536</v>
      </c>
      <c r="J7" s="41">
        <f>(Agosto!J7)-H7</f>
        <v>6580</v>
      </c>
    </row>
    <row r="8" spans="1:10" ht="13.5" customHeight="1" x14ac:dyDescent="0.25">
      <c r="A8" s="50" t="s">
        <v>17</v>
      </c>
      <c r="B8" s="46" t="s">
        <v>18</v>
      </c>
      <c r="C8" s="46" t="s">
        <v>53</v>
      </c>
      <c r="D8" s="52" t="s">
        <v>70</v>
      </c>
      <c r="E8" s="5">
        <v>44041</v>
      </c>
      <c r="F8" s="59">
        <v>50000</v>
      </c>
      <c r="G8" s="59">
        <v>50000</v>
      </c>
      <c r="H8" s="59">
        <v>0</v>
      </c>
      <c r="I8" s="37">
        <v>45536</v>
      </c>
      <c r="J8" s="41">
        <f>(Agosto!J8)-H8</f>
        <v>47497.98</v>
      </c>
    </row>
    <row r="9" spans="1:10" ht="13.5" customHeight="1" x14ac:dyDescent="0.25">
      <c r="A9" s="50" t="s">
        <v>19</v>
      </c>
      <c r="B9" s="46" t="s">
        <v>20</v>
      </c>
      <c r="C9" s="46" t="s">
        <v>54</v>
      </c>
      <c r="D9" s="52" t="s">
        <v>71</v>
      </c>
      <c r="E9" s="5">
        <v>44482</v>
      </c>
      <c r="F9" s="38">
        <v>42857.760000000002</v>
      </c>
      <c r="G9" s="38">
        <v>3571.48</v>
      </c>
      <c r="H9" s="59">
        <v>3571.48</v>
      </c>
      <c r="I9" s="37">
        <v>45536</v>
      </c>
      <c r="J9" s="41">
        <f>(Agosto!J9)-H9</f>
        <v>10714.439999999999</v>
      </c>
    </row>
    <row r="10" spans="1:10" ht="13.5" customHeight="1" x14ac:dyDescent="0.25">
      <c r="A10" s="50" t="s">
        <v>21</v>
      </c>
      <c r="B10" s="47" t="s">
        <v>22</v>
      </c>
      <c r="C10" s="46" t="s">
        <v>55</v>
      </c>
      <c r="D10" s="52" t="s">
        <v>72</v>
      </c>
      <c r="E10" s="5">
        <v>44586</v>
      </c>
      <c r="F10" s="38">
        <v>36414</v>
      </c>
      <c r="G10" s="38">
        <v>36414</v>
      </c>
      <c r="H10" s="43">
        <v>1652.07</v>
      </c>
      <c r="I10" s="37">
        <v>45536</v>
      </c>
      <c r="J10" s="41">
        <f>(Agosto!J10)-H10</f>
        <v>17403.879999999997</v>
      </c>
    </row>
    <row r="11" spans="1:10" ht="13.5" customHeight="1" x14ac:dyDescent="0.25">
      <c r="A11" s="50" t="s">
        <v>23</v>
      </c>
      <c r="B11" s="46" t="s">
        <v>24</v>
      </c>
      <c r="C11" s="46" t="s">
        <v>56</v>
      </c>
      <c r="D11" s="52" t="s">
        <v>74</v>
      </c>
      <c r="E11" s="5">
        <v>44755</v>
      </c>
      <c r="F11" s="38">
        <v>212364</v>
      </c>
      <c r="G11" s="38">
        <v>5899</v>
      </c>
      <c r="H11" s="43">
        <v>5630.88</v>
      </c>
      <c r="I11" s="37">
        <v>45536</v>
      </c>
      <c r="J11" s="41">
        <f>(Agosto!J11)-H11</f>
        <v>82697.499999999985</v>
      </c>
    </row>
    <row r="12" spans="1:10" ht="13.5" customHeight="1" x14ac:dyDescent="0.25">
      <c r="A12" s="50" t="s">
        <v>25</v>
      </c>
      <c r="B12" s="46" t="s">
        <v>26</v>
      </c>
      <c r="C12" s="46" t="s">
        <v>57</v>
      </c>
      <c r="D12" s="52" t="s">
        <v>75</v>
      </c>
      <c r="E12" s="5">
        <v>44866</v>
      </c>
      <c r="F12" s="6">
        <v>410220</v>
      </c>
      <c r="G12" s="38">
        <v>11395</v>
      </c>
      <c r="H12" s="43">
        <v>11371.07</v>
      </c>
      <c r="I12" s="37">
        <v>45536</v>
      </c>
      <c r="J12" s="41">
        <f>(Agosto!J12)-H12</f>
        <v>179645.45000000004</v>
      </c>
    </row>
    <row r="13" spans="1:10" ht="13.5" customHeight="1" x14ac:dyDescent="0.25">
      <c r="A13" s="50" t="s">
        <v>27</v>
      </c>
      <c r="B13" s="46" t="s">
        <v>28</v>
      </c>
      <c r="C13" s="46" t="s">
        <v>58</v>
      </c>
      <c r="D13" s="52" t="s">
        <v>76</v>
      </c>
      <c r="E13" s="5">
        <v>44835</v>
      </c>
      <c r="F13" s="6">
        <v>585412.56000000006</v>
      </c>
      <c r="G13" s="38">
        <v>16261.46</v>
      </c>
      <c r="H13" s="43">
        <v>15828.05</v>
      </c>
      <c r="I13" s="37">
        <v>45536</v>
      </c>
      <c r="J13" s="41">
        <f>(Agosto!J13)-H13</f>
        <v>280611.78000000009</v>
      </c>
    </row>
    <row r="14" spans="1:10" ht="13.5" customHeight="1" x14ac:dyDescent="0.25">
      <c r="A14" s="60" t="s">
        <v>29</v>
      </c>
      <c r="B14" s="46" t="s">
        <v>30</v>
      </c>
      <c r="C14" s="48" t="s">
        <v>59</v>
      </c>
      <c r="D14" s="54" t="s">
        <v>77</v>
      </c>
      <c r="E14" s="8" t="s">
        <v>78</v>
      </c>
      <c r="F14" s="38">
        <v>11913072</v>
      </c>
      <c r="G14" s="44">
        <v>11913072</v>
      </c>
      <c r="H14" s="43">
        <v>5075</v>
      </c>
      <c r="I14" s="37">
        <v>45536</v>
      </c>
      <c r="J14" s="41">
        <f>(Agosto!J14)-H14</f>
        <v>8944027.129999999</v>
      </c>
    </row>
    <row r="15" spans="1:10" ht="13.5" customHeight="1" x14ac:dyDescent="0.25">
      <c r="A15" s="60" t="s">
        <v>73</v>
      </c>
      <c r="B15" s="46" t="s">
        <v>31</v>
      </c>
      <c r="C15" s="46" t="s">
        <v>60</v>
      </c>
      <c r="D15" s="52" t="s">
        <v>79</v>
      </c>
      <c r="E15" s="5">
        <v>45043</v>
      </c>
      <c r="F15" s="38">
        <v>1013664.24</v>
      </c>
      <c r="G15" s="38">
        <v>1013664.24</v>
      </c>
      <c r="H15" s="43">
        <v>20642.919999999998</v>
      </c>
      <c r="I15" s="37">
        <v>45536</v>
      </c>
      <c r="J15" s="41">
        <f>(Agosto!J15)-H15</f>
        <v>222273.47999999998</v>
      </c>
    </row>
    <row r="16" spans="1:10" ht="13.5" customHeight="1" x14ac:dyDescent="0.25">
      <c r="A16" s="60" t="s">
        <v>109</v>
      </c>
      <c r="B16" s="46" t="s">
        <v>32</v>
      </c>
      <c r="C16" s="46" t="s">
        <v>61</v>
      </c>
      <c r="D16" s="54" t="s">
        <v>110</v>
      </c>
      <c r="E16" s="5">
        <v>45175</v>
      </c>
      <c r="F16" s="38">
        <v>33908.160000000003</v>
      </c>
      <c r="G16" s="38">
        <v>33908.160000000003</v>
      </c>
      <c r="H16" s="43">
        <v>2769.23</v>
      </c>
      <c r="I16" s="37">
        <v>45536</v>
      </c>
      <c r="J16" s="41">
        <f>(Agosto!J16)-H16</f>
        <v>6674.3399999999965</v>
      </c>
    </row>
    <row r="17" spans="1:10" ht="13.5" customHeight="1" x14ac:dyDescent="0.25">
      <c r="A17" s="60" t="s">
        <v>33</v>
      </c>
      <c r="B17" s="46" t="s">
        <v>34</v>
      </c>
      <c r="C17" s="46" t="s">
        <v>62</v>
      </c>
      <c r="D17" s="54" t="s">
        <v>110</v>
      </c>
      <c r="E17" s="5">
        <v>45175</v>
      </c>
      <c r="F17" s="38">
        <v>1110492.24</v>
      </c>
      <c r="G17" s="38">
        <v>1110492.24</v>
      </c>
      <c r="H17" s="43">
        <v>71846.2</v>
      </c>
      <c r="I17" s="37">
        <v>45536</v>
      </c>
      <c r="J17" s="41">
        <f>(Agosto!J17)-H17</f>
        <v>147820.48000000004</v>
      </c>
    </row>
    <row r="18" spans="1:10" ht="13.5" customHeight="1" x14ac:dyDescent="0.25">
      <c r="A18" s="60" t="s">
        <v>35</v>
      </c>
      <c r="B18" s="46" t="s">
        <v>36</v>
      </c>
      <c r="C18" s="46" t="s">
        <v>63</v>
      </c>
      <c r="D18" s="52" t="s">
        <v>80</v>
      </c>
      <c r="E18" s="5">
        <v>45104</v>
      </c>
      <c r="F18" s="38">
        <v>1397776.8</v>
      </c>
      <c r="G18" s="38">
        <v>1348034.4</v>
      </c>
      <c r="H18" s="43">
        <v>135204.1</v>
      </c>
      <c r="I18" s="37">
        <v>45536</v>
      </c>
      <c r="J18" s="41">
        <f>(Agosto!J19)-H18</f>
        <v>1015032.4</v>
      </c>
    </row>
    <row r="19" spans="1:10" ht="13.5" customHeight="1" x14ac:dyDescent="0.25">
      <c r="A19" s="60" t="s">
        <v>39</v>
      </c>
      <c r="B19" s="46" t="s">
        <v>30</v>
      </c>
      <c r="C19" s="46" t="s">
        <v>41</v>
      </c>
      <c r="D19" s="52" t="s">
        <v>40</v>
      </c>
      <c r="E19" s="5">
        <v>45141</v>
      </c>
      <c r="F19" s="38">
        <v>25020</v>
      </c>
      <c r="G19" s="38">
        <v>25020</v>
      </c>
      <c r="H19" s="43">
        <v>417</v>
      </c>
      <c r="I19" s="37">
        <v>45536</v>
      </c>
      <c r="J19" s="41">
        <f>(Agosto!J21)-H19</f>
        <v>2684</v>
      </c>
    </row>
    <row r="20" spans="1:10" ht="13.5" customHeight="1" x14ac:dyDescent="0.25">
      <c r="A20" s="60" t="s">
        <v>39</v>
      </c>
      <c r="B20" s="46" t="s">
        <v>30</v>
      </c>
      <c r="C20" s="46" t="s">
        <v>64</v>
      </c>
      <c r="D20" s="52" t="s">
        <v>82</v>
      </c>
      <c r="E20" s="5">
        <v>45169</v>
      </c>
      <c r="F20" s="38">
        <v>1339449.6000000001</v>
      </c>
      <c r="G20" s="38">
        <v>1339449.6000000001</v>
      </c>
      <c r="H20" s="43">
        <v>0</v>
      </c>
      <c r="I20" s="37">
        <v>45536</v>
      </c>
      <c r="J20" s="41">
        <f>(Agosto!J22)-H20</f>
        <v>930109.19000000018</v>
      </c>
    </row>
    <row r="21" spans="1:10" ht="13.5" customHeight="1" x14ac:dyDescent="0.25">
      <c r="A21" s="50" t="s">
        <v>42</v>
      </c>
      <c r="B21" s="46" t="s">
        <v>43</v>
      </c>
      <c r="C21" s="46" t="s">
        <v>65</v>
      </c>
      <c r="D21" s="52" t="s">
        <v>83</v>
      </c>
      <c r="E21" s="5">
        <v>45462</v>
      </c>
      <c r="F21" s="38">
        <v>39600</v>
      </c>
      <c r="G21" s="38">
        <v>39600</v>
      </c>
      <c r="H21" s="43">
        <v>3300</v>
      </c>
      <c r="I21" s="37">
        <v>45536</v>
      </c>
      <c r="J21" s="41">
        <f>(Agosto!J23)-H21</f>
        <v>29700</v>
      </c>
    </row>
    <row r="22" spans="1:10" ht="13.5" customHeight="1" x14ac:dyDescent="0.25">
      <c r="A22" s="50" t="s">
        <v>44</v>
      </c>
      <c r="B22" s="46" t="s">
        <v>45</v>
      </c>
      <c r="C22" s="46" t="s">
        <v>104</v>
      </c>
      <c r="D22" s="52" t="s">
        <v>84</v>
      </c>
      <c r="E22" s="5">
        <v>45351</v>
      </c>
      <c r="F22" s="38">
        <v>20217.599999999999</v>
      </c>
      <c r="G22" s="38">
        <v>20217.599999999999</v>
      </c>
      <c r="H22" s="43">
        <v>0</v>
      </c>
      <c r="I22" s="37">
        <v>45536</v>
      </c>
      <c r="J22" s="41">
        <f>(Agosto!J24)-H22</f>
        <v>12332.989999999998</v>
      </c>
    </row>
    <row r="23" spans="1:10" ht="13.5" customHeight="1" x14ac:dyDescent="0.25">
      <c r="A23" s="50" t="s">
        <v>46</v>
      </c>
      <c r="B23" s="46" t="s">
        <v>47</v>
      </c>
      <c r="C23" s="46" t="s">
        <v>104</v>
      </c>
      <c r="D23" s="55" t="s">
        <v>85</v>
      </c>
      <c r="E23" s="4">
        <v>45449</v>
      </c>
      <c r="F23" s="38">
        <v>4320</v>
      </c>
      <c r="G23" s="38">
        <v>4320</v>
      </c>
      <c r="H23" s="43">
        <v>0</v>
      </c>
      <c r="I23" s="37">
        <v>45536</v>
      </c>
      <c r="J23" s="41">
        <f>(Agosto!J25)-H23</f>
        <v>4000</v>
      </c>
    </row>
    <row r="24" spans="1:10" ht="13.5" customHeight="1" x14ac:dyDescent="0.25">
      <c r="A24" s="60" t="s">
        <v>98</v>
      </c>
      <c r="B24" s="46" t="s">
        <v>99</v>
      </c>
      <c r="C24" s="46" t="s">
        <v>104</v>
      </c>
      <c r="D24" s="52" t="s">
        <v>87</v>
      </c>
      <c r="E24" s="5">
        <v>44952</v>
      </c>
      <c r="F24" s="38">
        <v>2640</v>
      </c>
      <c r="G24" s="38">
        <v>2640</v>
      </c>
      <c r="H24" s="43">
        <v>0</v>
      </c>
      <c r="I24" s="37">
        <v>45536</v>
      </c>
      <c r="J24" s="41">
        <f>(Agosto!J26)-H24</f>
        <v>550</v>
      </c>
    </row>
    <row r="25" spans="1:10" ht="13.5" customHeight="1" x14ac:dyDescent="0.25">
      <c r="A25" s="50" t="s">
        <v>89</v>
      </c>
      <c r="B25" s="46" t="s">
        <v>90</v>
      </c>
      <c r="C25" s="46" t="s">
        <v>104</v>
      </c>
      <c r="D25" s="52" t="s">
        <v>88</v>
      </c>
      <c r="E25" s="5">
        <v>45237</v>
      </c>
      <c r="F25" s="38">
        <v>54054</v>
      </c>
      <c r="G25" s="38">
        <v>54054</v>
      </c>
      <c r="H25" s="43">
        <v>4504.5</v>
      </c>
      <c r="I25" s="37">
        <v>45536</v>
      </c>
      <c r="J25" s="41">
        <f>(Agosto!J27)-H25</f>
        <v>9003</v>
      </c>
    </row>
    <row r="26" spans="1:10" ht="13.5" customHeight="1" x14ac:dyDescent="0.25">
      <c r="A26" s="50" t="s">
        <v>91</v>
      </c>
      <c r="B26" s="46" t="s">
        <v>92</v>
      </c>
      <c r="C26" s="46" t="s">
        <v>93</v>
      </c>
      <c r="D26" s="52" t="s">
        <v>94</v>
      </c>
      <c r="E26" s="5">
        <v>45408</v>
      </c>
      <c r="F26" s="38">
        <v>43122.720000000001</v>
      </c>
      <c r="G26" s="38">
        <v>43122.720000000001</v>
      </c>
      <c r="H26" s="43">
        <v>3490.95</v>
      </c>
      <c r="I26" s="37">
        <v>45536</v>
      </c>
      <c r="J26" s="41">
        <f>(Agosto!J28)-H26</f>
        <v>11585.95</v>
      </c>
    </row>
    <row r="27" spans="1:10" ht="13.5" customHeight="1" x14ac:dyDescent="0.25">
      <c r="A27" s="50" t="s">
        <v>96</v>
      </c>
      <c r="B27" s="46" t="s">
        <v>97</v>
      </c>
      <c r="C27" s="46" t="s">
        <v>95</v>
      </c>
      <c r="D27" s="52" t="s">
        <v>94</v>
      </c>
      <c r="E27" s="5">
        <v>45411</v>
      </c>
      <c r="F27" s="38">
        <v>12558</v>
      </c>
      <c r="G27" s="38">
        <v>12558</v>
      </c>
      <c r="H27" s="43">
        <v>1015</v>
      </c>
      <c r="I27" s="37">
        <v>45536</v>
      </c>
      <c r="J27" s="41">
        <f>(Agosto!J29)-H27</f>
        <v>8627.5</v>
      </c>
    </row>
    <row r="28" spans="1:10" ht="13.5" customHeight="1" x14ac:dyDescent="0.25">
      <c r="A28" s="50" t="s">
        <v>48</v>
      </c>
      <c r="B28" s="46" t="s">
        <v>49</v>
      </c>
      <c r="C28" s="46" t="s">
        <v>66</v>
      </c>
      <c r="D28" s="52" t="s">
        <v>86</v>
      </c>
      <c r="E28" s="5">
        <v>45475</v>
      </c>
      <c r="F28" s="38">
        <v>279360.59999999998</v>
      </c>
      <c r="G28" s="38">
        <v>279360.59999999998</v>
      </c>
      <c r="H28" s="43">
        <v>21091.55</v>
      </c>
      <c r="I28" s="37">
        <v>45536</v>
      </c>
      <c r="J28" s="41">
        <f>(Agosto!J30)-H28</f>
        <v>234952.60999999996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7"/>
      <c r="E30" s="4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10"/>
      <c r="D64" s="7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</row>
    <row r="161" spans="1:9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</row>
    <row r="162" spans="1:9" ht="21" x14ac:dyDescent="0.35">
      <c r="A162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2024-12-17T11:46:17Z</cp:lastPrinted>
  <dcterms:created xsi:type="dcterms:W3CDTF">2021-07-19T15:33:04Z</dcterms:created>
  <dcterms:modified xsi:type="dcterms:W3CDTF">2024-12-17T17:07:01Z</dcterms:modified>
</cp:coreProperties>
</file>