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4695" windowHeight="5655" activeTab="8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</sheets>
  <calcPr calcId="145621"/>
</workbook>
</file>

<file path=xl/calcChain.xml><?xml version="1.0" encoding="utf-8"?>
<calcChain xmlns="http://schemas.openxmlformats.org/spreadsheetml/2006/main">
  <c r="J20" i="1" l="1"/>
  <c r="J19" i="7"/>
  <c r="J28" i="9"/>
  <c r="J27" i="9"/>
  <c r="J26" i="9"/>
  <c r="J25" i="9"/>
  <c r="J24" i="9"/>
  <c r="J23" i="9"/>
  <c r="J22" i="9"/>
  <c r="J21" i="9"/>
  <c r="J20" i="9"/>
  <c r="J19" i="9"/>
  <c r="J6" i="9" l="1"/>
  <c r="J7" i="9"/>
  <c r="J8" i="9"/>
  <c r="J9" i="9"/>
  <c r="J10" i="9"/>
  <c r="J11" i="9"/>
  <c r="J12" i="9"/>
  <c r="J13" i="9"/>
  <c r="J14" i="9"/>
  <c r="J15" i="9"/>
  <c r="J16" i="9"/>
  <c r="J17" i="9"/>
  <c r="J5" i="9"/>
  <c r="J5" i="8"/>
  <c r="J29" i="7" l="1"/>
  <c r="J29" i="8" s="1"/>
  <c r="J27" i="7"/>
  <c r="J21" i="1"/>
  <c r="J26" i="2"/>
  <c r="J30" i="7"/>
  <c r="J30" i="8"/>
  <c r="J28" i="8"/>
  <c r="J25" i="8"/>
  <c r="J24" i="8"/>
  <c r="J23" i="8"/>
  <c r="J22" i="8"/>
  <c r="J21" i="8"/>
  <c r="J19" i="8"/>
  <c r="J18" i="9" s="1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8" i="7" l="1"/>
  <c r="J19" i="1"/>
  <c r="J17" i="7"/>
  <c r="J6" i="7"/>
  <c r="J7" i="7"/>
  <c r="J9" i="7"/>
  <c r="J10" i="7"/>
  <c r="J11" i="7"/>
  <c r="J12" i="7"/>
  <c r="J13" i="7"/>
  <c r="J14" i="7"/>
  <c r="J15" i="7"/>
  <c r="J16" i="7"/>
  <c r="J21" i="7"/>
  <c r="J22" i="7"/>
  <c r="J23" i="7"/>
  <c r="J24" i="7"/>
  <c r="J25" i="7"/>
  <c r="J28" i="7"/>
  <c r="J5" i="7"/>
  <c r="J29" i="6" l="1"/>
  <c r="J30" i="6"/>
  <c r="J28" i="5"/>
  <c r="J27" i="5"/>
  <c r="J28" i="6"/>
  <c r="J7" i="6"/>
  <c r="J8" i="6"/>
  <c r="J9" i="6"/>
  <c r="J10" i="6"/>
  <c r="J11" i="6"/>
  <c r="J12" i="6"/>
  <c r="J13" i="6"/>
  <c r="J14" i="6"/>
  <c r="J15" i="6"/>
  <c r="J16" i="6"/>
  <c r="J17" i="6"/>
  <c r="J21" i="6"/>
  <c r="J22" i="6"/>
  <c r="J17" i="5"/>
  <c r="J21" i="5"/>
  <c r="J22" i="5"/>
  <c r="J11" i="5"/>
  <c r="J12" i="5"/>
  <c r="J13" i="5"/>
  <c r="J28" i="4"/>
  <c r="J27" i="4"/>
  <c r="J17" i="4"/>
  <c r="J15" i="5"/>
  <c r="J15" i="4"/>
  <c r="J11" i="4"/>
  <c r="J12" i="4"/>
  <c r="J13" i="4"/>
  <c r="J23" i="6"/>
  <c r="J25" i="6"/>
  <c r="J26" i="6"/>
  <c r="J24" i="4"/>
  <c r="J24" i="1"/>
  <c r="J23" i="4"/>
  <c r="J26" i="4"/>
  <c r="J24" i="2"/>
  <c r="J23" i="3" s="1"/>
  <c r="J25" i="2"/>
  <c r="J24" i="3"/>
  <c r="J21" i="3"/>
  <c r="J22" i="3"/>
  <c r="J25" i="3"/>
  <c r="J25" i="4" s="1"/>
  <c r="J26" i="3"/>
  <c r="J17" i="3"/>
  <c r="J11" i="3"/>
  <c r="J12" i="3"/>
  <c r="J13" i="3"/>
  <c r="J12" i="2"/>
  <c r="J13" i="2"/>
  <c r="J24" i="5" l="1"/>
  <c r="J17" i="2"/>
  <c r="J16" i="3" s="1"/>
  <c r="J16" i="4" s="1"/>
  <c r="J16" i="5" s="1"/>
  <c r="J18" i="2"/>
  <c r="J20" i="2"/>
  <c r="J19" i="3" s="1"/>
  <c r="J19" i="4" s="1"/>
  <c r="J19" i="5" s="1"/>
  <c r="J19" i="6" s="1"/>
  <c r="J21" i="2"/>
  <c r="J20" i="3" s="1"/>
  <c r="J23" i="5"/>
  <c r="J25" i="5"/>
  <c r="J27" i="6" s="1"/>
  <c r="J26" i="5"/>
  <c r="J15" i="3"/>
  <c r="J11" i="2"/>
  <c r="J20" i="4" l="1"/>
  <c r="J20" i="5" s="1"/>
  <c r="J20" i="6" s="1"/>
  <c r="J20" i="7" s="1"/>
  <c r="J20" i="8" s="1"/>
  <c r="J26" i="7"/>
  <c r="J26" i="8" s="1"/>
  <c r="J27" i="8"/>
  <c r="J24" i="6"/>
  <c r="J16" i="2"/>
  <c r="J5" i="2" l="1"/>
  <c r="J14" i="5"/>
  <c r="J22" i="4"/>
  <c r="J21" i="4"/>
  <c r="J14" i="4"/>
  <c r="J14" i="3"/>
  <c r="J27" i="2"/>
  <c r="J23" i="2"/>
  <c r="J22" i="2"/>
  <c r="J14" i="2"/>
  <c r="J15" i="2"/>
  <c r="J15" i="1"/>
  <c r="J16" i="1" l="1"/>
  <c r="J17" i="1"/>
  <c r="J18" i="1"/>
  <c r="J19" i="2"/>
  <c r="J18" i="3" s="1"/>
  <c r="J18" i="4" s="1"/>
  <c r="J18" i="5" s="1"/>
  <c r="J18" i="6" s="1"/>
  <c r="J18" i="7" s="1"/>
  <c r="H22" i="6"/>
  <c r="H22" i="5"/>
  <c r="H22" i="3"/>
  <c r="J23" i="1"/>
  <c r="J22" i="1"/>
  <c r="J25" i="1"/>
  <c r="J14" i="1"/>
  <c r="J13" i="1"/>
  <c r="J12" i="1"/>
  <c r="J11" i="1"/>
  <c r="J26" i="1" l="1"/>
  <c r="J10" i="1"/>
  <c r="J10" i="2" s="1"/>
  <c r="J10" i="3" s="1"/>
  <c r="J10" i="4" s="1"/>
  <c r="J10" i="5" s="1"/>
  <c r="J9" i="1"/>
  <c r="J9" i="2" s="1"/>
  <c r="J9" i="3" s="1"/>
  <c r="J9" i="4" s="1"/>
  <c r="J9" i="5" s="1"/>
  <c r="J8" i="2"/>
  <c r="J8" i="3" s="1"/>
  <c r="J8" i="4" s="1"/>
  <c r="J8" i="5" s="1"/>
  <c r="J7" i="2"/>
  <c r="J7" i="3" s="1"/>
  <c r="J7" i="4" s="1"/>
  <c r="J7" i="5"/>
  <c r="J6" i="2"/>
  <c r="J6" i="3" s="1"/>
  <c r="J6" i="4" s="1"/>
  <c r="J6" i="5" s="1"/>
  <c r="J6" i="6" s="1"/>
  <c r="J5" i="3"/>
  <c r="J5" i="4" s="1"/>
  <c r="J5" i="5" s="1"/>
  <c r="J5" i="6" s="1"/>
</calcChain>
</file>

<file path=xl/sharedStrings.xml><?xml version="1.0" encoding="utf-8"?>
<sst xmlns="http://schemas.openxmlformats.org/spreadsheetml/2006/main" count="988" uniqueCount="127">
  <si>
    <t>Fornecedor</t>
  </si>
  <si>
    <t>Documento (CNPJ/CPF)</t>
  </si>
  <si>
    <t>Nº do Contrato</t>
  </si>
  <si>
    <t>Objeto</t>
  </si>
  <si>
    <t>Assinatura do contrato</t>
  </si>
  <si>
    <t>Valor original do contrato</t>
  </si>
  <si>
    <t>Valor de pagamento</t>
  </si>
  <si>
    <t>Mês do Pagamento</t>
  </si>
  <si>
    <t xml:space="preserve">                                                                  </t>
  </si>
  <si>
    <t>Relatório de execução e de seu orçamento</t>
  </si>
  <si>
    <t>Aditivo</t>
  </si>
  <si>
    <r>
      <t xml:space="preserve">  </t>
    </r>
    <r>
      <rPr>
        <sz val="11"/>
        <color rgb="FF000000"/>
        <rFont val="Calibri"/>
        <family val="2"/>
        <scheme val="minor"/>
      </rPr>
      <t>DENTAL PLUS CONVÊNIO ODONTOLÓGICO LTDA</t>
    </r>
  </si>
  <si>
    <t>00.571.628/0001-47</t>
  </si>
  <si>
    <t>ADMITA RECURSOS HUMANOS LTDA</t>
  </si>
  <si>
    <t>80.505.993/0001-92</t>
  </si>
  <si>
    <t>VIA ÉTICA SOLUÇÕES INTEGRADAS LTDA</t>
  </si>
  <si>
    <t>29.631.848/0001-09</t>
  </si>
  <si>
    <t>AEROMIX AGENCIA DE VIAGENS E TURISMO LTDA</t>
  </si>
  <si>
    <t>12.146.604/0001-20</t>
  </si>
  <si>
    <t>EXACTUS SOFTWARE LTDA</t>
  </si>
  <si>
    <t>81.760.878/0001-27</t>
  </si>
  <si>
    <t>MAISSEG CLINICA MEDICA E SEGURANCA DO TRABALHO LTDA</t>
  </si>
  <si>
    <t>26.917.612/0001-37</t>
  </si>
  <si>
    <t>COPERSOL ADMINISTRAÇÃO E SERVIÇOS DE MONITORAMENTO</t>
  </si>
  <si>
    <t>10.634.351/0001-08</t>
  </si>
  <si>
    <t>PREVER SISTEMAS DE MONITORAMENTO E TERCEIRIZAÇÃO DE SERVIÇOS LTDA</t>
  </si>
  <si>
    <t>05.976.921/0001-08</t>
  </si>
  <si>
    <t>WOLF VIGILÂNCIA PATRIMONIAL – EIRELI</t>
  </si>
  <si>
    <t>39.540.572/0001-07</t>
  </si>
  <si>
    <t>SIMPRESS COMÉRCIO, LOCAÇÃO E SERVIÇOS LTDA.</t>
  </si>
  <si>
    <t>07.432.517/0001-07</t>
  </si>
  <si>
    <t>78.613.841/0001-61</t>
  </si>
  <si>
    <t>05.989.476/0001-10</t>
  </si>
  <si>
    <t>PLUXEE BENEFICIOS BRASIL S.A. - REFEIÇÃO</t>
  </si>
  <si>
    <t>69.034.668/0001-56</t>
  </si>
  <si>
    <t>HELPER TECNOLOGIA DE SEGURAÇA S.A.</t>
  </si>
  <si>
    <t>13.644.990/0001-42</t>
  </si>
  <si>
    <t>PARK PLACE TECHNOLOGY BRASIL TELECOMUNICACOES LTDA</t>
  </si>
  <si>
    <t>05.489.237/0001-00</t>
  </si>
  <si>
    <t>SIMPRESS COMÉRCIO, LOCAÇÃO E SERVIÇOS LTDA</t>
  </si>
  <si>
    <t>Contrato de Prestação de Serviços de Outsourcing de Equipamentos de Informática que entre si fazem a Companhia de Tecnologia e Desenvolvimento S.A. e a SIMPRESS Comércio, Locação e Serviços LTDA</t>
  </si>
  <si>
    <t>013/2023</t>
  </si>
  <si>
    <t>MUNICK AUDITORES INDEPENDENTES S/S</t>
  </si>
  <si>
    <t>49.518.506/0001-86</t>
  </si>
  <si>
    <t>KURICA AMBIENTAL S.A.</t>
  </si>
  <si>
    <t>07.706.588/0002-23</t>
  </si>
  <si>
    <t>CODIE SOLUTIONS EM INFORMATICA LTDA</t>
  </si>
  <si>
    <t>21.762.058/0001-42</t>
  </si>
  <si>
    <t>GD TELECOMUNICAÇÕES LTDA.</t>
  </si>
  <si>
    <t>11.285.330/0001-97</t>
  </si>
  <si>
    <t>007/2019</t>
  </si>
  <si>
    <t>012/2019</t>
  </si>
  <si>
    <t>003/2020</t>
  </si>
  <si>
    <t>007/2020</t>
  </si>
  <si>
    <t>009/2021</t>
  </si>
  <si>
    <t>020/2021</t>
  </si>
  <si>
    <t>004/2022</t>
  </si>
  <si>
    <t>006/2022</t>
  </si>
  <si>
    <t>010/2022</t>
  </si>
  <si>
    <t>002/2023</t>
  </si>
  <si>
    <t>004/2023</t>
  </si>
  <si>
    <t>007/2023</t>
  </si>
  <si>
    <t>015/2023</t>
  </si>
  <si>
    <t>011/2023</t>
  </si>
  <si>
    <t>014/2023</t>
  </si>
  <si>
    <t>004/2024</t>
  </si>
  <si>
    <t>003/2024</t>
  </si>
  <si>
    <t>Contratação de  empresa operadora de Plano Privado Empresarial de Assistencia Odontológica, DO TIPO PLANO BÁSICO, em regime de ADESÃO, devidamente autorizada pela Agencia Nacional de Saúde Suplementar - ANS.</t>
  </si>
  <si>
    <t>Contratação de  empresa especializada na prestação dos serviços de Terceirização de folha de Pagamento.</t>
  </si>
  <si>
    <t>Prestação dos serviços de implantação e manutenção de canal de denúncias, compreendendo o fornecimento dos meios (0800 e Web), serviços e software para o recebimento, classificação e gestão de denúncias, anônimas ou não anônimas.</t>
  </si>
  <si>
    <t>Contratação de  empresa para a prestação de serviços de agenciamento de viagens, com o fornecimento de passagens terrestres e aéreas, nacionais e internacionais.</t>
  </si>
  <si>
    <t>Contratação de empresa especializada na prestação de serviços de suporte técnico, manutenção, implementação e atualização (evolução) de Sistemas, com fornecimeto de Licenças de Softwares para os Sistemas de Gestão Contabil, Fibanceira, Patrimonial e Fiscal</t>
  </si>
  <si>
    <t>Contratação de empresa especializada na prestação de serviços em Medicina do Trabalho</t>
  </si>
  <si>
    <t>ASSOCIAÇÃO EVANGELICA BENEFICIENTE DE LONDRINA</t>
  </si>
  <si>
    <t>Contratação de empresa especializada para prestação de serviços de controle de acesso</t>
  </si>
  <si>
    <t>Contratação de empresa especializada para prestação de serviços gerais delimpeza e conservação predial</t>
  </si>
  <si>
    <t>Contratação de empresa especializada para a prestação de serviços de vigilância armada</t>
  </si>
  <si>
    <t>Contrato de Prestação de Serviços de Outsourcing de Equipamentos tablets e impressoras térmicas</t>
  </si>
  <si>
    <t>26/07/20223</t>
  </si>
  <si>
    <t>Contratação de empresa operadora de plano de saúde especializada para a oferta de planos privados de assistência a saúde, coletivos, empresariais, devidamentr autorizados pela Agência Nacional de Saúde Suplementar - NA, objetivando a prestação dos serviços de ASSISTENCIA MÉDICA AMBULATORIAL e HOSPITALAR, fisioterápica, psicológica e auxiliar, com opcional, acomodação em apartamento duplo aos empregados da CTD e respectivos dependentes</t>
  </si>
  <si>
    <t>Contratação de prestação de serviços de locação de Sistema de repressão, monitoramento e atendimento a emergência, comtemplando 08 (oito) unidades de seguança e central de Monitoramento</t>
  </si>
  <si>
    <t>Contratação de empresa especializada em equipamentos CISCO, DELL, HP, QNAP, EMC e Extreme Networks para realização de serviço de suporte técnico, englobando manutenção preditiva, preventiva e corretiva, fornecendo serviços de suporte, e coordenação de serviços para a manutenção, reparo e/ou substituição de equipamentos</t>
  </si>
  <si>
    <t>Contrato a prestação do Serviço de Outsourcing para a
disponibilização dos equipamentos, conforme necessidade e conveniência da CTD - Computadores</t>
  </si>
  <si>
    <t>Contratação de empresa especializada para a prestação de serviços técnicos profissionais de auditoria independente, referente ao exercício de 2024 da Companhia de Tecnologia e Desenvolvimento S.A.</t>
  </si>
  <si>
    <t>Contratação de empresa especializada nos seriços de coleta de resíduos sólidos, bem como transporte, tratamento e/ou disposição adequada de resíduos, co a disponibilização de container para armazenamento</t>
  </si>
  <si>
    <t>Prestação dos serviços de manutenção e hospedagem, contemplando: Suporte, Resolução de incidentes, Desenvolvimento e Hospedagm</t>
  </si>
  <si>
    <t>Contratação de empresa especializada para o provimento de dados móveis, minutos de voz e Short Message Service (SMS), autorizada e/ou credenciada conforme regulamentação da Agência Nacional de Telecomunicações – ANATEL, na modalidade de processamento de cobrança reversa</t>
  </si>
  <si>
    <t>Contrato de adesão de uso temporário de Software</t>
  </si>
  <si>
    <t>Locação de Nobreak 30kva tensão de entrada e saída: 220V trifásico com banco de bateria para 10 minutos sendo 64 baterias de 09ah vrla, incluindo preventiva semestral e corretiva em horario comercial com peça e baterias</t>
  </si>
  <si>
    <t>ECOPOWER SISTEMAS DE ENERGIA IMPORTAÇÃO, EXPORTAÇÃO LTDA</t>
  </si>
  <si>
    <t>10.399.398/0001-34</t>
  </si>
  <si>
    <t>SERCOMTEL S.A. - TELECOMUNICAÇÕES</t>
  </si>
  <si>
    <t>01.371.416/0001-89</t>
  </si>
  <si>
    <t>ARP 003/2024</t>
  </si>
  <si>
    <t>Contratação de empresa especializada na prestação de serviços de Comunicação de Dados e de acesso à Internet, autorizada pela Agência Nacional de Telecomunicações (ANATEL) para operar serviços de Comunicação Multimídia (SCM)</t>
  </si>
  <si>
    <t>ARP 004/2024</t>
  </si>
  <si>
    <t>TELECOMUNICAÇÕES BRASÍLIA - TELEBRASÍLIA LTDA.</t>
  </si>
  <si>
    <t>18.843.645/0001-51</t>
  </si>
  <si>
    <t>ADVISECLIP SERVIÇOS EM TECNOLOGIA - ME</t>
  </si>
  <si>
    <t>16.841.580/0001-80</t>
  </si>
  <si>
    <t>PORTO SEGURO COMPANHIA DE SEGUROS GERAIS</t>
  </si>
  <si>
    <t>61.198.164/0001-60</t>
  </si>
  <si>
    <t>003/2023</t>
  </si>
  <si>
    <t>Contratação de Apólice de Seguro de Equipamentos Portáteis de terceiros</t>
  </si>
  <si>
    <t>Ordem de Compra</t>
  </si>
  <si>
    <t>F.S.M. LOCAÇÕES E TRANSPORTES LTDA</t>
  </si>
  <si>
    <t>15.110.131/0001-07</t>
  </si>
  <si>
    <t>005/2023</t>
  </si>
  <si>
    <t>Contratação de empresa especializada na prestação de serviços de transporte de passageiros da Companhia de Tecnlogia e Desenvolvimento S.A., tipo onibus, com capacidade de no minimo 27 (vinte e sete) lugares</t>
  </si>
  <si>
    <t xml:space="preserve">GIMAVE MEIOS DE PAGAMENTOS E INF LTDA – EUCARD </t>
  </si>
  <si>
    <t>Contratação de empresa especializada para a prestação do serviço de administração e intermediação de benefício alimentação e refeição com uso da tecnologia de cartão alimentação / refeição com chip de segurança</t>
  </si>
  <si>
    <t>01/01/2024 a 31/01/2024</t>
  </si>
  <si>
    <t>01/02/2024 a 29/02/2024</t>
  </si>
  <si>
    <t>01/03/2024 a 31/03/2024</t>
  </si>
  <si>
    <t>01/04/2024 a 30/04/2024</t>
  </si>
  <si>
    <t>01/05/2024 a 31/05/2024</t>
  </si>
  <si>
    <t>01/06/2024 a 30/06/2024</t>
  </si>
  <si>
    <t>01/07/2024 a 31/07/2024</t>
  </si>
  <si>
    <t>01/08/2024 a 31/08/2024</t>
  </si>
  <si>
    <t>01/09/2024 a 30/09/2024</t>
  </si>
  <si>
    <t>Contrato de Prestação de Serviços de Outsourcing de Equipamentos de InformáticaComércio, Locação e Serviços LTDA</t>
  </si>
  <si>
    <t>Valor atual do contrato</t>
  </si>
  <si>
    <t>008/2023</t>
  </si>
  <si>
    <t>Contratação de empresa especializada para o provimento de dados móveis, minutos de voz e Short Message Service (SMS)</t>
  </si>
  <si>
    <t>012/2023</t>
  </si>
  <si>
    <t>Saldo Remanescente</t>
  </si>
  <si>
    <t>DENTAL PLUS CONVÊNIO ODONTOLÓGICO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</si>
</sst>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7">
    <xf numFmtId="0" fontId="0" fillId="0" borderId="0" xfId="0"/>
    <xf numFmtId="0" fontId="18" fillId="0" borderId="0" xfId="0" applyFont="1"/>
    <xf numFmtId="0" fontId="21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14" fontId="0" fillId="33" borderId="10" xfId="0" applyNumberForma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top" wrapText="1"/>
    </xf>
    <xf numFmtId="4" fontId="19" fillId="33" borderId="10" xfId="0" applyNumberFormat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vertical="top" wrapText="1"/>
    </xf>
    <xf numFmtId="14" fontId="19" fillId="33" borderId="10" xfId="0" applyNumberFormat="1" applyFont="1" applyFill="1" applyBorder="1" applyAlignment="1">
      <alignment horizontal="center" vertical="top"/>
    </xf>
    <xf numFmtId="43" fontId="19" fillId="33" borderId="10" xfId="1" applyFont="1" applyFill="1" applyBorder="1" applyAlignment="1">
      <alignment horizontal="center" vertical="top" wrapText="1"/>
    </xf>
    <xf numFmtId="1" fontId="19" fillId="33" borderId="10" xfId="0" applyNumberFormat="1" applyFont="1" applyFill="1" applyBorder="1" applyAlignment="1">
      <alignment horizontal="center" vertical="top" wrapText="1"/>
    </xf>
    <xf numFmtId="43" fontId="0" fillId="0" borderId="0" xfId="1" applyFont="1"/>
    <xf numFmtId="0" fontId="23" fillId="0" borderId="0" xfId="0" applyFont="1" applyBorder="1"/>
    <xf numFmtId="0" fontId="20" fillId="34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43" fontId="20" fillId="34" borderId="10" xfId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horizontal="left" vertical="top" wrapText="1"/>
    </xf>
    <xf numFmtId="14" fontId="16" fillId="0" borderId="11" xfId="0" applyNumberFormat="1" applyFont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top" wrapText="1"/>
    </xf>
    <xf numFmtId="14" fontId="24" fillId="0" borderId="10" xfId="0" applyNumberFormat="1" applyFont="1" applyFill="1" applyBorder="1" applyAlignment="1">
      <alignment horizontal="center" vertical="top" wrapText="1"/>
    </xf>
    <xf numFmtId="4" fontId="24" fillId="0" borderId="10" xfId="0" applyNumberFormat="1" applyFont="1" applyFill="1" applyBorder="1" applyAlignment="1">
      <alignment horizontal="center" vertical="top" wrapText="1"/>
    </xf>
    <xf numFmtId="43" fontId="24" fillId="0" borderId="10" xfId="1" applyFont="1" applyFill="1" applyBorder="1" applyAlignment="1">
      <alignment horizontal="center" vertical="top" wrapText="1"/>
    </xf>
    <xf numFmtId="17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top" wrapText="1"/>
    </xf>
    <xf numFmtId="164" fontId="19" fillId="33" borderId="10" xfId="1" applyNumberFormat="1" applyFon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1" applyNumberFormat="1" applyFont="1" applyFill="1" applyBorder="1" applyAlignment="1">
      <alignment horizontal="center" vertical="center" wrapText="1"/>
    </xf>
    <xf numFmtId="164" fontId="24" fillId="0" borderId="10" xfId="1" applyNumberFormat="1" applyFont="1" applyFill="1" applyBorder="1" applyAlignment="1">
      <alignment horizontal="center" vertical="top" wrapText="1"/>
    </xf>
    <xf numFmtId="164" fontId="19" fillId="33" borderId="10" xfId="0" applyNumberFormat="1" applyFont="1" applyFill="1" applyBorder="1" applyAlignment="1">
      <alignment horizontal="center" vertical="top"/>
    </xf>
    <xf numFmtId="0" fontId="19" fillId="33" borderId="10" xfId="0" applyFont="1" applyFill="1" applyBorder="1" applyAlignment="1">
      <alignment horizontal="left"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top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/>
    </xf>
    <xf numFmtId="0" fontId="0" fillId="33" borderId="10" xfId="0" applyFill="1" applyBorder="1" applyAlignment="1">
      <alignment horizontal="left" vertical="center" wrapText="1"/>
    </xf>
    <xf numFmtId="4" fontId="0" fillId="33" borderId="10" xfId="0" applyNumberForma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14" fontId="19" fillId="0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left" vertical="center" wrapText="1"/>
    </xf>
    <xf numFmtId="17" fontId="19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19" fillId="35" borderId="10" xfId="0" applyNumberFormat="1" applyFont="1" applyFill="1" applyBorder="1" applyAlignment="1">
      <alignment horizontal="center" vertical="top" wrapText="1"/>
    </xf>
    <xf numFmtId="14" fontId="0" fillId="36" borderId="10" xfId="0" applyNumberFormat="1" applyFill="1" applyBorder="1" applyAlignment="1">
      <alignment horizontal="center" vertical="top" wrapText="1"/>
    </xf>
    <xf numFmtId="164" fontId="19" fillId="36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top" wrapText="1"/>
    </xf>
    <xf numFmtId="164" fontId="19" fillId="0" borderId="10" xfId="1" applyNumberFormat="1" applyFont="1" applyFill="1" applyBorder="1" applyAlignment="1">
      <alignment horizontal="center" vertical="top" wrapText="1"/>
    </xf>
    <xf numFmtId="164" fontId="19" fillId="0" borderId="10" xfId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opLeftCell="B1" zoomScaleNormal="100" zoomScaleSheetLayoutView="90" workbookViewId="0">
      <selection activeCell="J21" sqref="J21"/>
    </sheetView>
  </sheetViews>
  <sheetFormatPr defaultRowHeight="15" x14ac:dyDescent="0.25"/>
  <cols>
    <col min="1" max="1" width="70.5703125" bestFit="1" customWidth="1"/>
    <col min="2" max="2" width="22.140625" bestFit="1" customWidth="1"/>
    <col min="3" max="3" width="13.85546875" customWidth="1"/>
    <col min="4" max="4" width="62.42578125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6" t="s">
        <v>9</v>
      </c>
      <c r="B2" s="56"/>
      <c r="C2" s="56"/>
      <c r="D2" s="56"/>
      <c r="E2" s="56"/>
      <c r="F2" s="56"/>
      <c r="G2" s="56"/>
      <c r="H2" s="56"/>
      <c r="I2" s="56"/>
    </row>
    <row r="3" spans="1:10" x14ac:dyDescent="0.25">
      <c r="A3" s="17" t="s">
        <v>111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121</v>
      </c>
      <c r="H4" s="15" t="s">
        <v>6</v>
      </c>
      <c r="I4" s="14" t="s">
        <v>7</v>
      </c>
      <c r="J4" s="14" t="s">
        <v>125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1264.2</v>
      </c>
      <c r="I5" s="22">
        <v>45292</v>
      </c>
      <c r="J5" s="26">
        <v>15272.42</v>
      </c>
    </row>
    <row r="6" spans="1:10" x14ac:dyDescent="0.25">
      <c r="A6" s="35" t="s">
        <v>13</v>
      </c>
      <c r="B6" s="31" t="s">
        <v>14</v>
      </c>
      <c r="C6" s="31" t="s">
        <v>51</v>
      </c>
      <c r="D6" s="36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45292</v>
      </c>
      <c r="J6" s="26">
        <v>101118.5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0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45292</v>
      </c>
      <c r="J7" s="23">
        <v>2820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0" t="s">
        <v>70</v>
      </c>
      <c r="E8" s="5">
        <v>44041</v>
      </c>
      <c r="F8" s="23">
        <v>60072</v>
      </c>
      <c r="G8" s="23">
        <v>60072</v>
      </c>
      <c r="H8" s="23">
        <v>2438.86</v>
      </c>
      <c r="I8" s="22">
        <v>45292</v>
      </c>
      <c r="J8" s="23">
        <v>6651.8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0" t="s">
        <v>71</v>
      </c>
      <c r="E9" s="5">
        <v>44482</v>
      </c>
      <c r="F9" s="23">
        <v>42857.760000000002</v>
      </c>
      <c r="G9" s="23">
        <v>42857.760000000002</v>
      </c>
      <c r="H9" s="23">
        <v>3571.48</v>
      </c>
      <c r="I9" s="22">
        <v>45292</v>
      </c>
      <c r="J9" s="23">
        <f>F9-H9</f>
        <v>39286.28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0" t="s">
        <v>72</v>
      </c>
      <c r="E10" s="5">
        <v>44586</v>
      </c>
      <c r="F10" s="23">
        <v>36414</v>
      </c>
      <c r="G10" s="23">
        <v>36414</v>
      </c>
      <c r="H10" s="24">
        <v>1924.88</v>
      </c>
      <c r="I10" s="22">
        <v>45292</v>
      </c>
      <c r="J10" s="23">
        <f>34395.1-H10</f>
        <v>32470.219999999998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0" t="s">
        <v>74</v>
      </c>
      <c r="E11" s="5">
        <v>44755</v>
      </c>
      <c r="F11" s="23">
        <v>212364</v>
      </c>
      <c r="G11" s="23">
        <v>5899</v>
      </c>
      <c r="H11" s="24">
        <v>5194.6499999999996</v>
      </c>
      <c r="I11" s="22">
        <v>45292</v>
      </c>
      <c r="J11" s="23">
        <f>132437.61-H11</f>
        <v>127242.95999999999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0" t="s">
        <v>75</v>
      </c>
      <c r="E12" s="5">
        <v>44866</v>
      </c>
      <c r="F12" s="6">
        <v>410220</v>
      </c>
      <c r="G12" s="23">
        <v>11395</v>
      </c>
      <c r="H12" s="24">
        <v>9258.67</v>
      </c>
      <c r="I12" s="22">
        <v>45292</v>
      </c>
      <c r="J12" s="23">
        <f>285901.82-H12</f>
        <v>276643.15000000002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0" t="s">
        <v>76</v>
      </c>
      <c r="E13" s="5">
        <v>44835</v>
      </c>
      <c r="F13" s="6">
        <v>585412.56000000006</v>
      </c>
      <c r="G13" s="23">
        <v>16261.46</v>
      </c>
      <c r="H13" s="24">
        <v>14988.08</v>
      </c>
      <c r="I13" s="22">
        <v>45292</v>
      </c>
      <c r="J13" s="23">
        <f>451360.45-H13</f>
        <v>436372.37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16" t="s">
        <v>77</v>
      </c>
      <c r="E14" s="8">
        <v>45133</v>
      </c>
      <c r="F14" s="23">
        <v>11913072</v>
      </c>
      <c r="G14" s="29">
        <v>11913072</v>
      </c>
      <c r="H14" s="24">
        <v>276686</v>
      </c>
      <c r="I14" s="22">
        <v>45292</v>
      </c>
      <c r="J14" s="23">
        <f>11274111.65-H14</f>
        <v>10997425.65</v>
      </c>
    </row>
    <row r="15" spans="1:10" ht="13.5" customHeight="1" x14ac:dyDescent="0.25">
      <c r="A15" s="35" t="s">
        <v>100</v>
      </c>
      <c r="B15" s="31" t="s">
        <v>101</v>
      </c>
      <c r="C15" s="33" t="s">
        <v>102</v>
      </c>
      <c r="D15" s="16" t="s">
        <v>103</v>
      </c>
      <c r="E15" s="8">
        <v>45105</v>
      </c>
      <c r="F15" s="23">
        <v>738602.59</v>
      </c>
      <c r="G15" s="23">
        <v>738602.59</v>
      </c>
      <c r="H15" s="24">
        <v>53860.95</v>
      </c>
      <c r="I15" s="22">
        <v>45292</v>
      </c>
      <c r="J15" s="23">
        <f>528481.01-H15</f>
        <v>474620.06</v>
      </c>
    </row>
    <row r="16" spans="1:10" ht="13.5" customHeight="1" x14ac:dyDescent="0.25">
      <c r="A16" s="35" t="s">
        <v>73</v>
      </c>
      <c r="B16" s="31" t="s">
        <v>31</v>
      </c>
      <c r="C16" s="31" t="s">
        <v>60</v>
      </c>
      <c r="D16" s="30" t="s">
        <v>79</v>
      </c>
      <c r="E16" s="5">
        <v>45043</v>
      </c>
      <c r="F16" s="23">
        <v>1013664.24</v>
      </c>
      <c r="G16" s="23">
        <v>1013664.24</v>
      </c>
      <c r="H16" s="24">
        <v>26940.14</v>
      </c>
      <c r="I16" s="22">
        <v>45292</v>
      </c>
      <c r="J16" s="23">
        <f>584852.48-H16</f>
        <v>557912.34</v>
      </c>
    </row>
    <row r="17" spans="1:10" ht="14.25" customHeight="1" x14ac:dyDescent="0.25">
      <c r="A17" s="35" t="s">
        <v>109</v>
      </c>
      <c r="B17" s="31" t="s">
        <v>32</v>
      </c>
      <c r="C17" s="31" t="s">
        <v>61</v>
      </c>
      <c r="D17" s="16" t="s">
        <v>110</v>
      </c>
      <c r="E17" s="5">
        <v>45175</v>
      </c>
      <c r="F17" s="23">
        <v>33908.160000000003</v>
      </c>
      <c r="G17" s="23">
        <v>33908.160000000003</v>
      </c>
      <c r="H17" s="24">
        <v>2770.92</v>
      </c>
      <c r="I17" s="22">
        <v>45292</v>
      </c>
      <c r="J17" s="23">
        <f>28308.51-H17</f>
        <v>25537.589999999997</v>
      </c>
    </row>
    <row r="18" spans="1:10" ht="13.5" customHeight="1" x14ac:dyDescent="0.25">
      <c r="A18" s="35" t="s">
        <v>33</v>
      </c>
      <c r="B18" s="31" t="s">
        <v>34</v>
      </c>
      <c r="C18" s="31" t="s">
        <v>62</v>
      </c>
      <c r="D18" s="16" t="s">
        <v>110</v>
      </c>
      <c r="E18" s="5">
        <v>45175</v>
      </c>
      <c r="F18" s="23">
        <v>1110492.24</v>
      </c>
      <c r="G18" s="23">
        <v>1110492.24</v>
      </c>
      <c r="H18" s="24">
        <v>174491.12</v>
      </c>
      <c r="I18" s="22">
        <v>45292</v>
      </c>
      <c r="J18" s="23">
        <f>1026492.24-H18</f>
        <v>852001.12</v>
      </c>
    </row>
    <row r="19" spans="1:10" ht="13.5" customHeight="1" x14ac:dyDescent="0.25">
      <c r="A19" s="35" t="s">
        <v>105</v>
      </c>
      <c r="B19" s="31" t="s">
        <v>106</v>
      </c>
      <c r="C19" s="31" t="s">
        <v>107</v>
      </c>
      <c r="D19" s="30" t="s">
        <v>108</v>
      </c>
      <c r="E19" s="5">
        <v>45058</v>
      </c>
      <c r="F19" s="23">
        <v>168000</v>
      </c>
      <c r="G19" s="23">
        <v>168000</v>
      </c>
      <c r="H19" s="24">
        <v>14000</v>
      </c>
      <c r="I19" s="22">
        <v>45292</v>
      </c>
      <c r="J19" s="23">
        <f>112000-H19</f>
        <v>98000</v>
      </c>
    </row>
    <row r="20" spans="1:10" ht="13.5" customHeight="1" x14ac:dyDescent="0.25">
      <c r="A20" s="35" t="s">
        <v>35</v>
      </c>
      <c r="B20" s="31" t="s">
        <v>36</v>
      </c>
      <c r="C20" s="31" t="s">
        <v>63</v>
      </c>
      <c r="D20" s="30" t="s">
        <v>80</v>
      </c>
      <c r="E20" s="5">
        <v>45104</v>
      </c>
      <c r="F20" s="23">
        <v>1348034.4</v>
      </c>
      <c r="G20" s="23">
        <v>1348034.4</v>
      </c>
      <c r="H20" s="24">
        <v>112336.2</v>
      </c>
      <c r="I20" s="22">
        <v>45292</v>
      </c>
      <c r="J20" s="23">
        <f>786353.4-H20</f>
        <v>674017.20000000007</v>
      </c>
    </row>
    <row r="21" spans="1:10" s="47" customFormat="1" ht="13.5" customHeight="1" x14ac:dyDescent="0.25">
      <c r="A21" s="45" t="s">
        <v>37</v>
      </c>
      <c r="B21" s="41" t="s">
        <v>38</v>
      </c>
      <c r="C21" s="41" t="s">
        <v>124</v>
      </c>
      <c r="D21" s="53" t="s">
        <v>81</v>
      </c>
      <c r="E21" s="43">
        <v>45107</v>
      </c>
      <c r="F21" s="44">
        <v>49431.48</v>
      </c>
      <c r="G21" s="44">
        <v>49431.48</v>
      </c>
      <c r="H21" s="28">
        <v>7731.9</v>
      </c>
      <c r="I21" s="46">
        <v>45292</v>
      </c>
      <c r="J21" s="44">
        <f>33607.68-H21</f>
        <v>25875.78</v>
      </c>
    </row>
    <row r="22" spans="1:10" ht="13.5" customHeight="1" x14ac:dyDescent="0.25">
      <c r="A22" s="35" t="s">
        <v>39</v>
      </c>
      <c r="B22" s="31" t="s">
        <v>30</v>
      </c>
      <c r="C22" s="31" t="s">
        <v>41</v>
      </c>
      <c r="D22" s="30" t="s">
        <v>120</v>
      </c>
      <c r="E22" s="5">
        <v>45141</v>
      </c>
      <c r="F22" s="23">
        <v>25020</v>
      </c>
      <c r="G22" s="23">
        <v>25020</v>
      </c>
      <c r="H22" s="24">
        <v>417</v>
      </c>
      <c r="I22" s="22">
        <v>45292</v>
      </c>
      <c r="J22" s="23">
        <f>24186-H22</f>
        <v>23769</v>
      </c>
    </row>
    <row r="23" spans="1:10" ht="13.5" customHeight="1" x14ac:dyDescent="0.25">
      <c r="A23" s="35" t="s">
        <v>39</v>
      </c>
      <c r="B23" s="31" t="s">
        <v>30</v>
      </c>
      <c r="C23" s="31" t="s">
        <v>64</v>
      </c>
      <c r="D23" s="30" t="s">
        <v>82</v>
      </c>
      <c r="E23" s="5">
        <v>45169</v>
      </c>
      <c r="F23" s="23">
        <v>1339449.6000000001</v>
      </c>
      <c r="G23" s="23">
        <v>1339449.6000000001</v>
      </c>
      <c r="H23" s="24">
        <v>0</v>
      </c>
      <c r="I23" s="22">
        <v>45292</v>
      </c>
      <c r="J23" s="23">
        <f>G23-6629.13</f>
        <v>1332820.4700000002</v>
      </c>
    </row>
    <row r="24" spans="1:10" ht="13.5" customHeight="1" x14ac:dyDescent="0.25">
      <c r="A24" s="35" t="s">
        <v>48</v>
      </c>
      <c r="B24" s="31" t="s">
        <v>49</v>
      </c>
      <c r="C24" s="31" t="s">
        <v>122</v>
      </c>
      <c r="D24" s="30" t="s">
        <v>123</v>
      </c>
      <c r="E24" s="5">
        <v>45079</v>
      </c>
      <c r="F24" s="23">
        <v>6792000</v>
      </c>
      <c r="G24" s="23">
        <v>6792000</v>
      </c>
      <c r="H24" s="24">
        <v>4619.76</v>
      </c>
      <c r="I24" s="22">
        <v>45292</v>
      </c>
      <c r="J24" s="23">
        <f>G24-4619.76</f>
        <v>6787380.2400000002</v>
      </c>
    </row>
    <row r="25" spans="1:10" ht="13.5" customHeight="1" x14ac:dyDescent="0.25">
      <c r="A25" s="35" t="s">
        <v>98</v>
      </c>
      <c r="B25" s="31" t="s">
        <v>99</v>
      </c>
      <c r="C25" s="31" t="s">
        <v>104</v>
      </c>
      <c r="D25" s="30" t="s">
        <v>87</v>
      </c>
      <c r="E25" s="5">
        <v>44952</v>
      </c>
      <c r="F25" s="23">
        <v>2640</v>
      </c>
      <c r="G25" s="23">
        <v>2640</v>
      </c>
      <c r="H25" s="24">
        <v>110</v>
      </c>
      <c r="I25" s="22">
        <v>45292</v>
      </c>
      <c r="J25" s="23">
        <f>1430-H25</f>
        <v>1320</v>
      </c>
    </row>
    <row r="26" spans="1:10" s="47" customFormat="1" ht="13.5" customHeight="1" x14ac:dyDescent="0.25">
      <c r="A26" s="45" t="s">
        <v>89</v>
      </c>
      <c r="B26" s="41" t="s">
        <v>90</v>
      </c>
      <c r="C26" s="41" t="s">
        <v>104</v>
      </c>
      <c r="D26" s="53" t="s">
        <v>88</v>
      </c>
      <c r="E26" s="43">
        <v>45237</v>
      </c>
      <c r="F26" s="44">
        <v>54054</v>
      </c>
      <c r="G26" s="44">
        <v>54054</v>
      </c>
      <c r="H26" s="54">
        <v>4504.5</v>
      </c>
      <c r="I26" s="46">
        <v>45292</v>
      </c>
      <c r="J26" s="44">
        <f>49549.5-H26</f>
        <v>45045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scale="67" orientation="landscape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workbookViewId="0">
      <selection activeCell="B5" sqref="B5:B27"/>
    </sheetView>
  </sheetViews>
  <sheetFormatPr defaultRowHeight="15" x14ac:dyDescent="0.25"/>
  <cols>
    <col min="1" max="1" width="71.71093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6" t="s">
        <v>9</v>
      </c>
      <c r="B2" s="56"/>
      <c r="C2" s="56"/>
      <c r="D2" s="56"/>
      <c r="E2" s="56"/>
      <c r="F2" s="56"/>
      <c r="G2" s="56"/>
      <c r="H2" s="56"/>
      <c r="I2" s="56"/>
    </row>
    <row r="3" spans="1:10" x14ac:dyDescent="0.25">
      <c r="A3" s="17" t="s">
        <v>112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125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1283.8</v>
      </c>
      <c r="I5" s="22">
        <v>45323</v>
      </c>
      <c r="J5" s="26">
        <f>(Janeiro!J5)-H5</f>
        <v>13988.62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45323</v>
      </c>
      <c r="J6" s="26">
        <f>(Janeiro!J6)-H6</f>
        <v>91342.2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45323</v>
      </c>
      <c r="J7" s="23">
        <f>(Janeiro!J7)-H7</f>
        <v>1880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23">
        <v>60072</v>
      </c>
      <c r="G8" s="23">
        <v>60072</v>
      </c>
      <c r="H8" s="23">
        <v>4106.93</v>
      </c>
      <c r="I8" s="22">
        <v>45323</v>
      </c>
      <c r="J8" s="23">
        <f>(Janeiro!J8)-H8</f>
        <v>2544.87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45323</v>
      </c>
      <c r="J9" s="23">
        <f>(Janeiro!J9)-H9</f>
        <v>35714.799999999996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1871.59</v>
      </c>
      <c r="I10" s="22">
        <v>45323</v>
      </c>
      <c r="J10" s="23">
        <f>(Janeiro!J10)-H10</f>
        <v>30598.629999999997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5194.6499999999996</v>
      </c>
      <c r="I11" s="22">
        <v>45323</v>
      </c>
      <c r="J11" s="23">
        <f>(Janeiro!J11)-H11</f>
        <v>122048.31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18517.34</v>
      </c>
      <c r="I12" s="22">
        <v>45323</v>
      </c>
      <c r="J12" s="23">
        <f>(Janeiro!J12)-H12</f>
        <v>258125.81000000003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29976.16</v>
      </c>
      <c r="I13" s="22">
        <v>45323</v>
      </c>
      <c r="J13" s="23">
        <f>(Janeiro!J13)-H13</f>
        <v>406396.21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77</v>
      </c>
      <c r="E14" s="8">
        <v>45133</v>
      </c>
      <c r="F14" s="23">
        <v>11913072</v>
      </c>
      <c r="G14" s="29">
        <v>11913072</v>
      </c>
      <c r="H14" s="28">
        <v>278888.42</v>
      </c>
      <c r="I14" s="22">
        <v>45323</v>
      </c>
      <c r="J14" s="23">
        <f>(Janeiro!J14)-H14</f>
        <v>10718537.23</v>
      </c>
    </row>
    <row r="15" spans="1:10" ht="13.5" customHeight="1" x14ac:dyDescent="0.25">
      <c r="A15" s="35" t="s">
        <v>100</v>
      </c>
      <c r="B15" s="31" t="s">
        <v>101</v>
      </c>
      <c r="C15" s="33" t="s">
        <v>102</v>
      </c>
      <c r="D15" s="39" t="s">
        <v>103</v>
      </c>
      <c r="E15" s="8">
        <v>45105</v>
      </c>
      <c r="F15" s="23">
        <v>738602.59</v>
      </c>
      <c r="G15" s="23">
        <v>738602.59</v>
      </c>
      <c r="H15" s="28">
        <v>53860.61</v>
      </c>
      <c r="I15" s="22">
        <v>45323</v>
      </c>
      <c r="J15" s="23">
        <f>(Janeiro!J15)-H15</f>
        <v>420759.45</v>
      </c>
    </row>
    <row r="16" spans="1:10" s="47" customFormat="1" x14ac:dyDescent="0.25">
      <c r="A16" s="45" t="s">
        <v>73</v>
      </c>
      <c r="B16" s="41" t="s">
        <v>31</v>
      </c>
      <c r="C16" s="41" t="s">
        <v>60</v>
      </c>
      <c r="D16" s="42" t="s">
        <v>79</v>
      </c>
      <c r="E16" s="43">
        <v>45043</v>
      </c>
      <c r="F16" s="44">
        <v>1013664.24</v>
      </c>
      <c r="G16" s="44">
        <v>1013664.24</v>
      </c>
      <c r="H16" s="28">
        <v>26611.23</v>
      </c>
      <c r="I16" s="46">
        <v>45323</v>
      </c>
      <c r="J16" s="44">
        <f>(Janeiro!J16)-H16</f>
        <v>531301.11</v>
      </c>
    </row>
    <row r="17" spans="1:10" ht="13.5" customHeight="1" x14ac:dyDescent="0.25">
      <c r="A17" s="35" t="s">
        <v>109</v>
      </c>
      <c r="B17" s="31" t="s">
        <v>32</v>
      </c>
      <c r="C17" s="31" t="s">
        <v>61</v>
      </c>
      <c r="D17" s="39" t="s">
        <v>110</v>
      </c>
      <c r="E17" s="5">
        <v>45175</v>
      </c>
      <c r="F17" s="23">
        <v>33908.160000000003</v>
      </c>
      <c r="G17" s="23">
        <v>33908.160000000003</v>
      </c>
      <c r="H17" s="28">
        <v>2166.65</v>
      </c>
      <c r="I17" s="22">
        <v>45323</v>
      </c>
      <c r="J17" s="23">
        <f>(Janeiro!J17)-H17</f>
        <v>23370.939999999995</v>
      </c>
    </row>
    <row r="18" spans="1:10" ht="13.5" customHeight="1" x14ac:dyDescent="0.25">
      <c r="A18" s="35" t="s">
        <v>33</v>
      </c>
      <c r="B18" s="31" t="s">
        <v>34</v>
      </c>
      <c r="C18" s="31" t="s">
        <v>62</v>
      </c>
      <c r="D18" s="39" t="s">
        <v>110</v>
      </c>
      <c r="E18" s="5">
        <v>45175</v>
      </c>
      <c r="F18" s="23">
        <v>1110492.24</v>
      </c>
      <c r="G18" s="23">
        <v>1110492.24</v>
      </c>
      <c r="H18" s="28">
        <v>86822.97</v>
      </c>
      <c r="I18" s="22">
        <v>45323</v>
      </c>
      <c r="J18" s="23">
        <f>(Janeiro!J18)-H18</f>
        <v>765178.15</v>
      </c>
    </row>
    <row r="19" spans="1:10" ht="13.5" customHeight="1" x14ac:dyDescent="0.25">
      <c r="A19" s="35" t="s">
        <v>105</v>
      </c>
      <c r="B19" s="31" t="s">
        <v>106</v>
      </c>
      <c r="C19" s="31" t="s">
        <v>107</v>
      </c>
      <c r="D19" s="37" t="s">
        <v>108</v>
      </c>
      <c r="E19" s="5">
        <v>45058</v>
      </c>
      <c r="F19" s="23">
        <v>168000</v>
      </c>
      <c r="G19" s="23">
        <v>168000</v>
      </c>
      <c r="H19" s="28">
        <v>14000</v>
      </c>
      <c r="I19" s="22">
        <v>45323</v>
      </c>
      <c r="J19" s="23">
        <f>(Janeiro!J19)-H19</f>
        <v>84000</v>
      </c>
    </row>
    <row r="20" spans="1:10" ht="13.5" customHeight="1" x14ac:dyDescent="0.25">
      <c r="A20" s="35" t="s">
        <v>35</v>
      </c>
      <c r="B20" s="31" t="s">
        <v>36</v>
      </c>
      <c r="C20" s="31" t="s">
        <v>63</v>
      </c>
      <c r="D20" s="37" t="s">
        <v>80</v>
      </c>
      <c r="E20" s="5">
        <v>45104</v>
      </c>
      <c r="F20" s="23">
        <v>1348034.4</v>
      </c>
      <c r="G20" s="23">
        <v>1348034.4</v>
      </c>
      <c r="H20" s="28">
        <v>112336.2</v>
      </c>
      <c r="I20" s="22">
        <v>45323</v>
      </c>
      <c r="J20" s="23">
        <f>(Janeiro!J20)-H20</f>
        <v>561681.00000000012</v>
      </c>
    </row>
    <row r="21" spans="1:10" ht="13.5" customHeight="1" x14ac:dyDescent="0.25">
      <c r="A21" s="35" t="s">
        <v>37</v>
      </c>
      <c r="B21" s="31" t="s">
        <v>38</v>
      </c>
      <c r="C21" s="31" t="s">
        <v>124</v>
      </c>
      <c r="D21" s="37" t="s">
        <v>81</v>
      </c>
      <c r="E21" s="5">
        <v>45107</v>
      </c>
      <c r="F21" s="23">
        <v>49431.48</v>
      </c>
      <c r="G21" s="23">
        <v>49431.48</v>
      </c>
      <c r="H21" s="28">
        <v>0</v>
      </c>
      <c r="I21" s="22">
        <v>45323</v>
      </c>
      <c r="J21" s="23">
        <f>(Janeiro!J21)-H21</f>
        <v>25875.78</v>
      </c>
    </row>
    <row r="22" spans="1:10" ht="13.5" customHeight="1" x14ac:dyDescent="0.25">
      <c r="A22" s="35" t="s">
        <v>39</v>
      </c>
      <c r="B22" s="31" t="s">
        <v>30</v>
      </c>
      <c r="C22" s="31" t="s">
        <v>41</v>
      </c>
      <c r="D22" s="37" t="s">
        <v>40</v>
      </c>
      <c r="E22" s="5">
        <v>45141</v>
      </c>
      <c r="F22" s="23">
        <v>25020</v>
      </c>
      <c r="G22" s="23">
        <v>25020</v>
      </c>
      <c r="H22" s="28">
        <v>417</v>
      </c>
      <c r="I22" s="22">
        <v>45323</v>
      </c>
      <c r="J22" s="23">
        <f>(Janeiro!J22)-H22</f>
        <v>23352</v>
      </c>
    </row>
    <row r="23" spans="1:10" ht="13.5" customHeight="1" x14ac:dyDescent="0.25">
      <c r="A23" s="35" t="s">
        <v>39</v>
      </c>
      <c r="B23" s="31" t="s">
        <v>30</v>
      </c>
      <c r="C23" s="31" t="s">
        <v>64</v>
      </c>
      <c r="D23" s="37" t="s">
        <v>82</v>
      </c>
      <c r="E23" s="5">
        <v>45169</v>
      </c>
      <c r="F23" s="23">
        <v>1339449.6000000001</v>
      </c>
      <c r="G23" s="23">
        <v>1339449.6000000001</v>
      </c>
      <c r="H23" s="28">
        <v>0</v>
      </c>
      <c r="I23" s="22">
        <v>45323</v>
      </c>
      <c r="J23" s="23">
        <f>(Janeiro!J23)-H23</f>
        <v>1332820.4700000002</v>
      </c>
    </row>
    <row r="24" spans="1:10" ht="13.5" customHeight="1" x14ac:dyDescent="0.25">
      <c r="A24" s="35" t="s">
        <v>44</v>
      </c>
      <c r="B24" s="31" t="s">
        <v>45</v>
      </c>
      <c r="C24" s="31" t="s">
        <v>104</v>
      </c>
      <c r="D24" s="37" t="s">
        <v>84</v>
      </c>
      <c r="E24" s="5">
        <v>45351</v>
      </c>
      <c r="F24" s="23">
        <v>20217.599999999999</v>
      </c>
      <c r="G24" s="23">
        <v>20217.599999999999</v>
      </c>
      <c r="H24" s="28">
        <v>0</v>
      </c>
      <c r="I24" s="22">
        <v>45323</v>
      </c>
      <c r="J24" s="23">
        <f>G24-H24</f>
        <v>20217.599999999999</v>
      </c>
    </row>
    <row r="25" spans="1:10" ht="13.5" customHeight="1" x14ac:dyDescent="0.25">
      <c r="A25" s="35" t="s">
        <v>48</v>
      </c>
      <c r="B25" s="31" t="s">
        <v>49</v>
      </c>
      <c r="C25" s="31" t="s">
        <v>122</v>
      </c>
      <c r="D25" s="37" t="s">
        <v>123</v>
      </c>
      <c r="E25" s="5">
        <v>45079</v>
      </c>
      <c r="F25" s="23">
        <v>6792000</v>
      </c>
      <c r="G25" s="23">
        <v>6792000</v>
      </c>
      <c r="H25" s="28">
        <v>0</v>
      </c>
      <c r="I25" s="22">
        <v>45323</v>
      </c>
      <c r="J25" s="23">
        <f>(Janeiro!J24)-H25</f>
        <v>6787380.2400000002</v>
      </c>
    </row>
    <row r="26" spans="1:10" ht="13.5" customHeight="1" x14ac:dyDescent="0.25">
      <c r="A26" s="35" t="s">
        <v>98</v>
      </c>
      <c r="B26" s="31" t="s">
        <v>99</v>
      </c>
      <c r="C26" s="31" t="s">
        <v>104</v>
      </c>
      <c r="D26" s="37" t="s">
        <v>87</v>
      </c>
      <c r="E26" s="5">
        <v>44952</v>
      </c>
      <c r="F26" s="23">
        <v>2640</v>
      </c>
      <c r="G26" s="23">
        <v>2640</v>
      </c>
      <c r="H26" s="24">
        <v>110</v>
      </c>
      <c r="I26" s="22">
        <v>45323</v>
      </c>
      <c r="J26" s="23">
        <f>(Janeiro!J25)-H26</f>
        <v>1210</v>
      </c>
    </row>
    <row r="27" spans="1:10" s="47" customFormat="1" ht="13.5" customHeight="1" x14ac:dyDescent="0.25">
      <c r="A27" s="45" t="s">
        <v>89</v>
      </c>
      <c r="B27" s="41" t="s">
        <v>90</v>
      </c>
      <c r="C27" s="41" t="s">
        <v>104</v>
      </c>
      <c r="D27" s="52" t="s">
        <v>88</v>
      </c>
      <c r="E27" s="43">
        <v>45237</v>
      </c>
      <c r="F27" s="44">
        <v>54054</v>
      </c>
      <c r="G27" s="44">
        <v>54054</v>
      </c>
      <c r="H27" s="28">
        <v>4510.5</v>
      </c>
      <c r="I27" s="46">
        <v>45323</v>
      </c>
      <c r="J27" s="44">
        <f>(Janeiro!J26)-H27</f>
        <v>40534.5</v>
      </c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24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7"/>
      <c r="E58" s="4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10"/>
      <c r="D92" s="7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21" x14ac:dyDescent="0.35">
      <c r="A190" s="1" t="s">
        <v>8</v>
      </c>
      <c r="J190" s="3"/>
    </row>
    <row r="191" spans="1:10" x14ac:dyDescent="0.25">
      <c r="J191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showGridLines="0" workbookViewId="0">
      <selection activeCell="C5" sqref="C5:C26"/>
    </sheetView>
  </sheetViews>
  <sheetFormatPr defaultRowHeight="15" x14ac:dyDescent="0.25"/>
  <cols>
    <col min="1" max="1" width="70.855468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6" t="s">
        <v>9</v>
      </c>
      <c r="B2" s="56"/>
      <c r="C2" s="56"/>
      <c r="D2" s="56"/>
      <c r="E2" s="56"/>
      <c r="F2" s="56"/>
      <c r="G2" s="56"/>
      <c r="H2" s="56"/>
      <c r="I2" s="56"/>
    </row>
    <row r="3" spans="1:10" x14ac:dyDescent="0.25">
      <c r="A3" s="17" t="s">
        <v>113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125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1283.8</v>
      </c>
      <c r="I5" s="22">
        <v>45352</v>
      </c>
      <c r="J5" s="26">
        <f>(Fevereiro!J5)-H5</f>
        <v>12704.820000000002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45352</v>
      </c>
      <c r="J6" s="26">
        <f>(Fevereiro!J6)-H6</f>
        <v>81565.899999999994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45352</v>
      </c>
      <c r="J7" s="26">
        <f>(Fevereiro!J7)-H7</f>
        <v>940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23">
        <v>60072</v>
      </c>
      <c r="G8" s="23">
        <v>60072</v>
      </c>
      <c r="H8" s="23">
        <v>2544.87</v>
      </c>
      <c r="I8" s="22">
        <v>45352</v>
      </c>
      <c r="J8" s="26">
        <f>(Fevereiro!J8)-H8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45352</v>
      </c>
      <c r="J9" s="26">
        <f>(Fevereiro!J9)-H9</f>
        <v>32143.319999999996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2037.68</v>
      </c>
      <c r="I10" s="22">
        <v>45352</v>
      </c>
      <c r="J10" s="26">
        <f>(Fevereiro!J10)-H10</f>
        <v>28560.949999999997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5194.6499999999996</v>
      </c>
      <c r="I11" s="22">
        <v>45352</v>
      </c>
      <c r="J11" s="26">
        <f>(Fevereiro!J11)-H11</f>
        <v>116853.66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45352</v>
      </c>
      <c r="J12" s="26">
        <f>(Fevereiro!J12)-H12</f>
        <v>247724.85000000003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14988.08</v>
      </c>
      <c r="I13" s="22">
        <v>45352</v>
      </c>
      <c r="J13" s="26">
        <f>(Fevereiro!J13)-H13</f>
        <v>391408.13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77</v>
      </c>
      <c r="E14" s="8">
        <v>45133</v>
      </c>
      <c r="F14" s="23">
        <v>11913072</v>
      </c>
      <c r="G14" s="29">
        <v>11913072</v>
      </c>
      <c r="H14" s="28">
        <v>575861</v>
      </c>
      <c r="I14" s="22">
        <v>45352</v>
      </c>
      <c r="J14" s="23">
        <f>(Fevereiro!J14)-H14</f>
        <v>10142676.23</v>
      </c>
    </row>
    <row r="15" spans="1:10" x14ac:dyDescent="0.25">
      <c r="A15" s="35" t="s">
        <v>73</v>
      </c>
      <c r="B15" s="31" t="s">
        <v>31</v>
      </c>
      <c r="C15" s="31" t="s">
        <v>60</v>
      </c>
      <c r="D15" s="38" t="s">
        <v>79</v>
      </c>
      <c r="E15" s="5">
        <v>45043</v>
      </c>
      <c r="F15" s="23">
        <v>1013664.24</v>
      </c>
      <c r="G15" s="23">
        <v>1013664.24</v>
      </c>
      <c r="H15" s="28">
        <v>25941.4</v>
      </c>
      <c r="I15" s="22">
        <v>45352</v>
      </c>
      <c r="J15" s="23">
        <f>(Fevereiro!J15)-H15</f>
        <v>394818.05</v>
      </c>
    </row>
    <row r="16" spans="1:10" ht="13.5" customHeight="1" x14ac:dyDescent="0.25">
      <c r="A16" s="3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2398.12</v>
      </c>
      <c r="I16" s="22">
        <v>45352</v>
      </c>
      <c r="J16" s="23">
        <f>(Fevereiro!J17)-H16</f>
        <v>20972.819999999996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84622.52</v>
      </c>
      <c r="I17" s="22">
        <v>45352</v>
      </c>
      <c r="J17" s="23">
        <f>(Fevereiro!J18)-H17</f>
        <v>680555.63</v>
      </c>
    </row>
    <row r="18" spans="1:10" ht="13.5" customHeight="1" x14ac:dyDescent="0.25">
      <c r="A18" s="3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45352</v>
      </c>
      <c r="J18" s="23">
        <f>(Fevereiro!J19)-H18</f>
        <v>70000</v>
      </c>
    </row>
    <row r="19" spans="1:10" ht="13.5" customHeight="1" x14ac:dyDescent="0.25">
      <c r="A19" s="3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23">
        <v>1348034.4</v>
      </c>
      <c r="G19" s="23">
        <v>1348034.4</v>
      </c>
      <c r="H19" s="28">
        <v>224672.4</v>
      </c>
      <c r="I19" s="22">
        <v>45352</v>
      </c>
      <c r="J19" s="23">
        <f>(Fevereiro!J20)-H19</f>
        <v>337008.60000000009</v>
      </c>
    </row>
    <row r="20" spans="1:10" s="47" customFormat="1" ht="13.5" customHeight="1" x14ac:dyDescent="0.25">
      <c r="A20" s="45" t="s">
        <v>37</v>
      </c>
      <c r="B20" s="41" t="s">
        <v>38</v>
      </c>
      <c r="C20" s="41" t="s">
        <v>124</v>
      </c>
      <c r="D20" s="52" t="s">
        <v>81</v>
      </c>
      <c r="E20" s="43">
        <v>45107</v>
      </c>
      <c r="F20" s="44">
        <v>49431.48</v>
      </c>
      <c r="G20" s="44">
        <v>49431.48</v>
      </c>
      <c r="H20" s="28">
        <v>3865.92</v>
      </c>
      <c r="I20" s="46">
        <v>45352</v>
      </c>
      <c r="J20" s="44">
        <f>(Fevereiro!J21)-H20</f>
        <v>22009.86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757</v>
      </c>
      <c r="I21" s="22">
        <v>45352</v>
      </c>
      <c r="J21" s="23">
        <f>(Fevereiro!J22)-H21</f>
        <v>22595</v>
      </c>
    </row>
    <row r="22" spans="1:10" ht="13.5" customHeight="1" x14ac:dyDescent="0.25">
      <c r="A22" s="3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f>9307.28+11270+616</f>
        <v>21193.279999999999</v>
      </c>
      <c r="I22" s="22">
        <v>45352</v>
      </c>
      <c r="J22" s="23">
        <f>(Fevereiro!J23)-H22</f>
        <v>1311627.1900000002</v>
      </c>
    </row>
    <row r="23" spans="1:10" ht="13.5" customHeight="1" x14ac:dyDescent="0.25">
      <c r="A23" s="35" t="s">
        <v>44</v>
      </c>
      <c r="B23" s="31" t="s">
        <v>45</v>
      </c>
      <c r="C23" s="31" t="s">
        <v>104</v>
      </c>
      <c r="D23" s="37" t="s">
        <v>84</v>
      </c>
      <c r="E23" s="5">
        <v>45351</v>
      </c>
      <c r="F23" s="23">
        <v>20217.599999999999</v>
      </c>
      <c r="G23" s="23">
        <v>20217.599999999999</v>
      </c>
      <c r="H23" s="28">
        <v>0</v>
      </c>
      <c r="I23" s="22">
        <v>45352</v>
      </c>
      <c r="J23" s="23">
        <f>(Fevereiro!J24)-H23</f>
        <v>20217.599999999999</v>
      </c>
    </row>
    <row r="24" spans="1:10" ht="13.5" customHeight="1" x14ac:dyDescent="0.25">
      <c r="A24" s="35" t="s">
        <v>48</v>
      </c>
      <c r="B24" s="31" t="s">
        <v>49</v>
      </c>
      <c r="C24" s="31" t="s">
        <v>122</v>
      </c>
      <c r="D24" s="37" t="s">
        <v>123</v>
      </c>
      <c r="E24" s="5">
        <v>45079</v>
      </c>
      <c r="F24" s="23">
        <v>6792000</v>
      </c>
      <c r="G24" s="23">
        <v>6792000</v>
      </c>
      <c r="H24" s="28">
        <v>6075.83</v>
      </c>
      <c r="I24" s="22">
        <v>45352</v>
      </c>
      <c r="J24" s="23">
        <f>(Fevereiro!J25)-H24</f>
        <v>6781304.4100000001</v>
      </c>
    </row>
    <row r="25" spans="1:10" ht="13.5" customHeight="1" x14ac:dyDescent="0.25">
      <c r="A25" s="35" t="s">
        <v>98</v>
      </c>
      <c r="B25" s="31" t="s">
        <v>99</v>
      </c>
      <c r="C25" s="31" t="s">
        <v>104</v>
      </c>
      <c r="D25" s="37" t="s">
        <v>87</v>
      </c>
      <c r="E25" s="5">
        <v>44952</v>
      </c>
      <c r="F25" s="23">
        <v>2640</v>
      </c>
      <c r="G25" s="23">
        <v>2640</v>
      </c>
      <c r="H25" s="24">
        <v>110</v>
      </c>
      <c r="I25" s="22">
        <v>45352</v>
      </c>
      <c r="J25" s="23">
        <f>(Fevereiro!J26)-H25</f>
        <v>1100</v>
      </c>
    </row>
    <row r="26" spans="1:10" s="47" customFormat="1" ht="13.5" customHeight="1" x14ac:dyDescent="0.25">
      <c r="A26" s="45" t="s">
        <v>89</v>
      </c>
      <c r="B26" s="41" t="s">
        <v>90</v>
      </c>
      <c r="C26" s="41" t="s">
        <v>104</v>
      </c>
      <c r="D26" s="52" t="s">
        <v>88</v>
      </c>
      <c r="E26" s="43">
        <v>45237</v>
      </c>
      <c r="F26" s="44">
        <v>54054</v>
      </c>
      <c r="G26" s="44">
        <v>54054</v>
      </c>
      <c r="H26" s="28">
        <v>4504.5</v>
      </c>
      <c r="I26" s="46">
        <v>45352</v>
      </c>
      <c r="J26" s="44">
        <f>(Fevereiro!J27)-H26</f>
        <v>36030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7"/>
      <c r="E57" s="4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10"/>
      <c r="D91" s="7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21" x14ac:dyDescent="0.35">
      <c r="A189" s="1" t="s">
        <v>8</v>
      </c>
      <c r="J189" s="3"/>
    </row>
    <row r="190" spans="1:10" x14ac:dyDescent="0.25">
      <c r="J190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opLeftCell="B4" workbookViewId="0">
      <selection activeCell="J28" sqref="J28"/>
    </sheetView>
  </sheetViews>
  <sheetFormatPr defaultRowHeight="15" x14ac:dyDescent="0.25"/>
  <cols>
    <col min="1" max="1" width="69.2851562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6" t="s">
        <v>9</v>
      </c>
      <c r="B2" s="56"/>
      <c r="C2" s="56"/>
      <c r="D2" s="56"/>
      <c r="E2" s="56"/>
      <c r="F2" s="56"/>
      <c r="G2" s="56"/>
      <c r="H2" s="56"/>
      <c r="I2" s="56"/>
    </row>
    <row r="3" spans="1:10" x14ac:dyDescent="0.25">
      <c r="A3" s="17" t="s">
        <v>114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125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1274</v>
      </c>
      <c r="I5" s="22">
        <v>45383</v>
      </c>
      <c r="J5" s="26">
        <f>(Março!J5)-H5</f>
        <v>11430.820000000002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45383</v>
      </c>
      <c r="J6" s="26">
        <f>(Março!J6)-H6</f>
        <v>71789.599999999991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45383</v>
      </c>
      <c r="J7" s="26">
        <f>(Março!J7)-H7</f>
        <v>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23">
        <v>60072</v>
      </c>
      <c r="G8" s="23">
        <v>60072</v>
      </c>
      <c r="H8" s="23">
        <v>0</v>
      </c>
      <c r="I8" s="22">
        <v>45383</v>
      </c>
      <c r="J8" s="26">
        <f>(Março!J8)-H8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45383</v>
      </c>
      <c r="J9" s="26">
        <f>(Março!J9)-H9</f>
        <v>28571.839999999997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1978.13</v>
      </c>
      <c r="I10" s="22">
        <v>45383</v>
      </c>
      <c r="J10" s="26">
        <f>(Março!J10)-H10</f>
        <v>26582.819999999996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5194.6499999999996</v>
      </c>
      <c r="I11" s="22">
        <v>45383</v>
      </c>
      <c r="J11" s="26">
        <f>(Março!J11)-H11</f>
        <v>111659.01000000001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45383</v>
      </c>
      <c r="J12" s="26">
        <f>(Março!J12)-H12</f>
        <v>237323.89000000004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31656.1</v>
      </c>
      <c r="I13" s="22">
        <v>45383</v>
      </c>
      <c r="J13" s="26">
        <f>(Março!J13)-H13</f>
        <v>359752.03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77</v>
      </c>
      <c r="E14" s="8">
        <v>45133</v>
      </c>
      <c r="F14" s="23">
        <v>11913072</v>
      </c>
      <c r="G14" s="29">
        <v>11913072</v>
      </c>
      <c r="H14" s="28">
        <v>280101</v>
      </c>
      <c r="I14" s="22">
        <v>45383</v>
      </c>
      <c r="J14" s="23">
        <f>(Março!J14)-H14</f>
        <v>9862575.2300000004</v>
      </c>
    </row>
    <row r="15" spans="1:10" x14ac:dyDescent="0.25">
      <c r="A15" s="35" t="s">
        <v>73</v>
      </c>
      <c r="B15" s="31" t="s">
        <v>31</v>
      </c>
      <c r="C15" s="31" t="s">
        <v>60</v>
      </c>
      <c r="D15" s="38" t="s">
        <v>79</v>
      </c>
      <c r="E15" s="5">
        <v>45043</v>
      </c>
      <c r="F15" s="23">
        <v>1013664.24</v>
      </c>
      <c r="G15" s="23">
        <v>1013664.24</v>
      </c>
      <c r="H15" s="28">
        <v>25509.86</v>
      </c>
      <c r="I15" s="22">
        <v>45383</v>
      </c>
      <c r="J15" s="23">
        <f>(Março!J15)-H15</f>
        <v>369308.19</v>
      </c>
    </row>
    <row r="16" spans="1:10" ht="13.5" customHeight="1" x14ac:dyDescent="0.25">
      <c r="A16" s="3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2500</v>
      </c>
      <c r="I16" s="22">
        <v>45383</v>
      </c>
      <c r="J16" s="23">
        <f>(Março!J16)-H16</f>
        <v>18472.819999999996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83182.759999999995</v>
      </c>
      <c r="I17" s="22">
        <v>45383</v>
      </c>
      <c r="J17" s="23">
        <f>(Março!J17)-H17</f>
        <v>597372.87</v>
      </c>
    </row>
    <row r="18" spans="1:10" ht="13.5" customHeight="1" x14ac:dyDescent="0.25">
      <c r="A18" s="3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45383</v>
      </c>
      <c r="J18" s="23">
        <f>(Março!J18)-H18</f>
        <v>56000</v>
      </c>
    </row>
    <row r="19" spans="1:10" ht="13.5" customHeight="1" x14ac:dyDescent="0.25">
      <c r="A19" s="3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23">
        <v>1348034.4</v>
      </c>
      <c r="G19" s="23">
        <v>1348034.4</v>
      </c>
      <c r="H19" s="24">
        <v>112336.2</v>
      </c>
      <c r="I19" s="22">
        <v>45383</v>
      </c>
      <c r="J19" s="23">
        <f>(Março!J19)-H19</f>
        <v>224672.40000000008</v>
      </c>
    </row>
    <row r="20" spans="1:10" s="47" customFormat="1" ht="13.5" customHeight="1" x14ac:dyDescent="0.25">
      <c r="A20" s="45" t="s">
        <v>37</v>
      </c>
      <c r="B20" s="41" t="s">
        <v>38</v>
      </c>
      <c r="C20" s="41" t="s">
        <v>124</v>
      </c>
      <c r="D20" s="52" t="s">
        <v>81</v>
      </c>
      <c r="E20" s="43">
        <v>45107</v>
      </c>
      <c r="F20" s="44">
        <v>49431.48</v>
      </c>
      <c r="G20" s="44">
        <v>49431.48</v>
      </c>
      <c r="H20" s="28">
        <v>7731.9</v>
      </c>
      <c r="I20" s="46">
        <v>45383</v>
      </c>
      <c r="J20" s="44">
        <f>(Março!J20)-H20</f>
        <v>14277.960000000001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45383</v>
      </c>
      <c r="J21" s="23">
        <f>(Março!J21)-H21</f>
        <v>22178</v>
      </c>
    </row>
    <row r="22" spans="1:10" ht="13.5" customHeight="1" x14ac:dyDescent="0.25">
      <c r="A22" s="3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v>616</v>
      </c>
      <c r="I22" s="22">
        <v>45383</v>
      </c>
      <c r="J22" s="23">
        <f>(Março!J22)-H22</f>
        <v>1311011.1900000002</v>
      </c>
    </row>
    <row r="23" spans="1:10" ht="13.5" customHeight="1" x14ac:dyDescent="0.25">
      <c r="A23" s="35" t="s">
        <v>44</v>
      </c>
      <c r="B23" s="31" t="s">
        <v>45</v>
      </c>
      <c r="C23" s="31" t="s">
        <v>104</v>
      </c>
      <c r="D23" s="37" t="s">
        <v>84</v>
      </c>
      <c r="E23" s="5">
        <v>45351</v>
      </c>
      <c r="F23" s="23">
        <v>20217.599999999999</v>
      </c>
      <c r="G23" s="23">
        <v>20217.599999999999</v>
      </c>
      <c r="H23" s="28">
        <v>1549.97</v>
      </c>
      <c r="I23" s="22">
        <v>45383</v>
      </c>
      <c r="J23" s="23">
        <f>(Março!J23)-H23</f>
        <v>18667.629999999997</v>
      </c>
    </row>
    <row r="24" spans="1:10" ht="13.5" customHeight="1" x14ac:dyDescent="0.25">
      <c r="A24" s="35" t="s">
        <v>48</v>
      </c>
      <c r="B24" s="31" t="s">
        <v>49</v>
      </c>
      <c r="C24" s="31" t="s">
        <v>122</v>
      </c>
      <c r="D24" s="37" t="s">
        <v>123</v>
      </c>
      <c r="E24" s="5">
        <v>45079</v>
      </c>
      <c r="F24" s="23">
        <v>6792000</v>
      </c>
      <c r="G24" s="23">
        <v>6792000</v>
      </c>
      <c r="H24" s="28">
        <v>8935.99</v>
      </c>
      <c r="I24" s="22">
        <v>45383</v>
      </c>
      <c r="J24" s="23">
        <f>(Março!J24)-H24</f>
        <v>6772368.4199999999</v>
      </c>
    </row>
    <row r="25" spans="1:10" ht="13.5" customHeight="1" x14ac:dyDescent="0.25">
      <c r="A25" s="35" t="s">
        <v>98</v>
      </c>
      <c r="B25" s="31" t="s">
        <v>99</v>
      </c>
      <c r="C25" s="31" t="s">
        <v>104</v>
      </c>
      <c r="D25" s="37" t="s">
        <v>87</v>
      </c>
      <c r="E25" s="5">
        <v>44952</v>
      </c>
      <c r="F25" s="23">
        <v>2640</v>
      </c>
      <c r="G25" s="23">
        <v>2640</v>
      </c>
      <c r="H25" s="24">
        <v>110</v>
      </c>
      <c r="I25" s="22">
        <v>45383</v>
      </c>
      <c r="J25" s="23">
        <f>(Março!J25)-H25</f>
        <v>990</v>
      </c>
    </row>
    <row r="26" spans="1:10" s="47" customFormat="1" ht="13.5" customHeight="1" x14ac:dyDescent="0.25">
      <c r="A26" s="45" t="s">
        <v>89</v>
      </c>
      <c r="B26" s="41" t="s">
        <v>90</v>
      </c>
      <c r="C26" s="41" t="s">
        <v>104</v>
      </c>
      <c r="D26" s="52" t="s">
        <v>88</v>
      </c>
      <c r="E26" s="43">
        <v>45237</v>
      </c>
      <c r="F26" s="44">
        <v>54054</v>
      </c>
      <c r="G26" s="44">
        <v>54054</v>
      </c>
      <c r="H26" s="28">
        <v>4504.5</v>
      </c>
      <c r="I26" s="46">
        <v>45383</v>
      </c>
      <c r="J26" s="44">
        <f>(Março!J26)-H26</f>
        <v>31525.5</v>
      </c>
    </row>
    <row r="27" spans="1:10" ht="13.5" customHeight="1" x14ac:dyDescent="0.25">
      <c r="A27" s="35" t="s">
        <v>91</v>
      </c>
      <c r="B27" s="31" t="s">
        <v>92</v>
      </c>
      <c r="C27" s="31" t="s">
        <v>93</v>
      </c>
      <c r="D27" s="37" t="s">
        <v>94</v>
      </c>
      <c r="E27" s="5">
        <v>45408</v>
      </c>
      <c r="F27" s="23">
        <v>43122.720000000001</v>
      </c>
      <c r="G27" s="23">
        <v>43122.720000000001</v>
      </c>
      <c r="H27" s="24">
        <v>0</v>
      </c>
      <c r="I27" s="22">
        <v>45383</v>
      </c>
      <c r="J27" s="23">
        <f>G27-0</f>
        <v>43122.720000000001</v>
      </c>
    </row>
    <row r="28" spans="1:10" ht="13.5" customHeight="1" x14ac:dyDescent="0.25">
      <c r="A28" s="35" t="s">
        <v>96</v>
      </c>
      <c r="B28" s="31" t="s">
        <v>97</v>
      </c>
      <c r="C28" s="31" t="s">
        <v>95</v>
      </c>
      <c r="D28" s="37" t="s">
        <v>94</v>
      </c>
      <c r="E28" s="5">
        <v>45411</v>
      </c>
      <c r="F28" s="23">
        <v>12558</v>
      </c>
      <c r="G28" s="23">
        <v>12558</v>
      </c>
      <c r="H28" s="24">
        <v>0</v>
      </c>
      <c r="I28" s="22">
        <v>45383</v>
      </c>
      <c r="J28" s="23">
        <f>G28-0</f>
        <v>12558</v>
      </c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  <c r="J191" s="3"/>
    </row>
    <row r="192" spans="1:10" x14ac:dyDescent="0.25">
      <c r="J192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opLeftCell="A7" workbookViewId="0">
      <selection activeCell="J28" sqref="J28"/>
    </sheetView>
  </sheetViews>
  <sheetFormatPr defaultRowHeight="15" x14ac:dyDescent="0.25"/>
  <cols>
    <col min="1" max="1" width="66.2851562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6" t="s">
        <v>9</v>
      </c>
      <c r="B2" s="56"/>
      <c r="C2" s="56"/>
      <c r="D2" s="56"/>
      <c r="E2" s="56"/>
      <c r="F2" s="56"/>
      <c r="G2" s="56"/>
      <c r="H2" s="56"/>
      <c r="I2" s="56"/>
    </row>
    <row r="3" spans="1:10" x14ac:dyDescent="0.25">
      <c r="A3" s="17" t="s">
        <v>115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125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1254.4000000000001</v>
      </c>
      <c r="I5" s="22">
        <v>45413</v>
      </c>
      <c r="J5" s="26">
        <f>(Abril!J5)-H5</f>
        <v>10176.420000000002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45413</v>
      </c>
      <c r="J6" s="26">
        <f>(Abril!J6)-H6</f>
        <v>62013.299999999988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45413</v>
      </c>
      <c r="J7" s="23">
        <f>F7-H7</f>
        <v>10340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23">
        <v>60072</v>
      </c>
      <c r="G8" s="23">
        <v>60072</v>
      </c>
      <c r="H8" s="23">
        <v>0</v>
      </c>
      <c r="I8" s="22">
        <v>45413</v>
      </c>
      <c r="J8" s="23">
        <f>(Abril!J8)-H8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45413</v>
      </c>
      <c r="J9" s="23">
        <f>(Abril!J9)-H9</f>
        <v>25000.359999999997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1924.84</v>
      </c>
      <c r="I10" s="22">
        <v>45413</v>
      </c>
      <c r="J10" s="23">
        <f>(Abril!J10)-H10</f>
        <v>24657.979999999996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5227.32</v>
      </c>
      <c r="I11" s="22">
        <v>45413</v>
      </c>
      <c r="J11" s="23">
        <f>(Abril!J11)-H11</f>
        <v>106431.69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45413</v>
      </c>
      <c r="J12" s="23">
        <f>(Abril!J12)-H12</f>
        <v>226922.93000000005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15828.05</v>
      </c>
      <c r="I13" s="22">
        <v>45413</v>
      </c>
      <c r="J13" s="23">
        <f>(Abril!J13)-H13</f>
        <v>343923.98000000004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77</v>
      </c>
      <c r="E14" s="8">
        <v>45133</v>
      </c>
      <c r="F14" s="23">
        <v>11913072</v>
      </c>
      <c r="G14" s="29">
        <v>11913072</v>
      </c>
      <c r="H14" s="28">
        <v>281565.3</v>
      </c>
      <c r="I14" s="22">
        <v>45413</v>
      </c>
      <c r="J14" s="23">
        <f>(Abril!J14)-H14</f>
        <v>9581009.9299999997</v>
      </c>
    </row>
    <row r="15" spans="1:10" x14ac:dyDescent="0.25">
      <c r="A15" s="35" t="s">
        <v>73</v>
      </c>
      <c r="B15" s="31" t="s">
        <v>31</v>
      </c>
      <c r="C15" s="31" t="s">
        <v>60</v>
      </c>
      <c r="D15" s="38" t="s">
        <v>79</v>
      </c>
      <c r="E15" s="5">
        <v>45043</v>
      </c>
      <c r="F15" s="23">
        <v>1013664.24</v>
      </c>
      <c r="G15" s="23">
        <v>1013664.24</v>
      </c>
      <c r="H15" s="28">
        <v>25785.46</v>
      </c>
      <c r="I15" s="22">
        <v>45413</v>
      </c>
      <c r="J15" s="23">
        <f>(Abril!J15)-H15</f>
        <v>343522.73</v>
      </c>
    </row>
    <row r="16" spans="1:10" ht="13.5" customHeight="1" x14ac:dyDescent="0.25">
      <c r="A16" s="3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2000</v>
      </c>
      <c r="I16" s="22">
        <v>45413</v>
      </c>
      <c r="J16" s="23">
        <f>(Abril!J16)-H16</f>
        <v>16472.819999999996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82340.600000000006</v>
      </c>
      <c r="I17" s="22">
        <v>45413</v>
      </c>
      <c r="J17" s="23">
        <f>(Abril!J17)-H17</f>
        <v>515032.27</v>
      </c>
    </row>
    <row r="18" spans="1:10" ht="13.5" customHeight="1" x14ac:dyDescent="0.25">
      <c r="A18" s="3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45413</v>
      </c>
      <c r="J18" s="23">
        <f>(Abril!J18)-H18</f>
        <v>42000</v>
      </c>
    </row>
    <row r="19" spans="1:10" ht="13.5" customHeight="1" x14ac:dyDescent="0.25">
      <c r="A19" s="3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23">
        <v>1348034.4</v>
      </c>
      <c r="G19" s="23">
        <v>1348034.4</v>
      </c>
      <c r="H19" s="24">
        <v>112336.2</v>
      </c>
      <c r="I19" s="22">
        <v>45413</v>
      </c>
      <c r="J19" s="23">
        <f>(Abril!J19)-H19</f>
        <v>112336.20000000008</v>
      </c>
    </row>
    <row r="20" spans="1:10" s="47" customFormat="1" ht="13.5" customHeight="1" x14ac:dyDescent="0.25">
      <c r="A20" s="45" t="s">
        <v>37</v>
      </c>
      <c r="B20" s="41" t="s">
        <v>38</v>
      </c>
      <c r="C20" s="41" t="s">
        <v>124</v>
      </c>
      <c r="D20" s="52" t="s">
        <v>81</v>
      </c>
      <c r="E20" s="43">
        <v>45107</v>
      </c>
      <c r="F20" s="44">
        <v>49431.48</v>
      </c>
      <c r="G20" s="44">
        <v>49431.48</v>
      </c>
      <c r="H20" s="28">
        <v>3865.95</v>
      </c>
      <c r="I20" s="46">
        <v>45413</v>
      </c>
      <c r="J20" s="44">
        <f>(Abril!J20)-H20</f>
        <v>10412.010000000002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45413</v>
      </c>
      <c r="J21" s="23">
        <f>(Abril!J21)-H21</f>
        <v>21761</v>
      </c>
    </row>
    <row r="22" spans="1:10" ht="13.5" customHeight="1" x14ac:dyDescent="0.25">
      <c r="A22" s="3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f>11718+616</f>
        <v>12334</v>
      </c>
      <c r="I22" s="22">
        <v>45413</v>
      </c>
      <c r="J22" s="23">
        <f>(Abril!J22)-H22</f>
        <v>1298677.1900000002</v>
      </c>
    </row>
    <row r="23" spans="1:10" ht="13.5" customHeight="1" x14ac:dyDescent="0.25">
      <c r="A23" s="35" t="s">
        <v>44</v>
      </c>
      <c r="B23" s="31" t="s">
        <v>45</v>
      </c>
      <c r="C23" s="31" t="s">
        <v>104</v>
      </c>
      <c r="D23" s="37" t="s">
        <v>84</v>
      </c>
      <c r="E23" s="5">
        <v>45351</v>
      </c>
      <c r="F23" s="23">
        <v>20217.599999999999</v>
      </c>
      <c r="G23" s="23">
        <v>20217.599999999999</v>
      </c>
      <c r="H23" s="28">
        <v>1583.66</v>
      </c>
      <c r="I23" s="22">
        <v>45413</v>
      </c>
      <c r="J23" s="23">
        <f>(Abril!J23)-H23</f>
        <v>17083.969999999998</v>
      </c>
    </row>
    <row r="24" spans="1:10" ht="13.5" customHeight="1" x14ac:dyDescent="0.25">
      <c r="A24" s="35" t="s">
        <v>48</v>
      </c>
      <c r="B24" s="31" t="s">
        <v>49</v>
      </c>
      <c r="C24" s="31" t="s">
        <v>122</v>
      </c>
      <c r="D24" s="37" t="s">
        <v>123</v>
      </c>
      <c r="E24" s="5">
        <v>45079</v>
      </c>
      <c r="F24" s="23">
        <v>6792000</v>
      </c>
      <c r="G24" s="23">
        <v>6792000</v>
      </c>
      <c r="H24" s="28">
        <v>13129.29</v>
      </c>
      <c r="I24" s="22">
        <v>45413</v>
      </c>
      <c r="J24" s="23">
        <f>(Abril!J24)-H24</f>
        <v>6759239.1299999999</v>
      </c>
    </row>
    <row r="25" spans="1:10" ht="13.5" customHeight="1" x14ac:dyDescent="0.25">
      <c r="A25" s="35" t="s">
        <v>98</v>
      </c>
      <c r="B25" s="31" t="s">
        <v>99</v>
      </c>
      <c r="C25" s="31" t="s">
        <v>104</v>
      </c>
      <c r="D25" s="37" t="s">
        <v>87</v>
      </c>
      <c r="E25" s="5">
        <v>44952</v>
      </c>
      <c r="F25" s="23">
        <v>2640</v>
      </c>
      <c r="G25" s="23">
        <v>2640</v>
      </c>
      <c r="H25" s="24">
        <v>110</v>
      </c>
      <c r="I25" s="22">
        <v>45413</v>
      </c>
      <c r="J25" s="23">
        <f>(Abril!J25)-H25</f>
        <v>880</v>
      </c>
    </row>
    <row r="26" spans="1:10" s="47" customFormat="1" ht="13.5" customHeight="1" x14ac:dyDescent="0.25">
      <c r="A26" s="45" t="s">
        <v>89</v>
      </c>
      <c r="B26" s="41" t="s">
        <v>90</v>
      </c>
      <c r="C26" s="41" t="s">
        <v>104</v>
      </c>
      <c r="D26" s="52" t="s">
        <v>88</v>
      </c>
      <c r="E26" s="43">
        <v>45237</v>
      </c>
      <c r="F26" s="44">
        <v>54054</v>
      </c>
      <c r="G26" s="44">
        <v>54054</v>
      </c>
      <c r="H26" s="28">
        <v>4504.5</v>
      </c>
      <c r="I26" s="46">
        <v>45413</v>
      </c>
      <c r="J26" s="44">
        <f>(Abril!J26)-H26</f>
        <v>27021</v>
      </c>
    </row>
    <row r="27" spans="1:10" ht="13.5" customHeight="1" x14ac:dyDescent="0.25">
      <c r="A27" s="35" t="s">
        <v>91</v>
      </c>
      <c r="B27" s="31" t="s">
        <v>92</v>
      </c>
      <c r="C27" s="31" t="s">
        <v>93</v>
      </c>
      <c r="D27" s="37" t="s">
        <v>94</v>
      </c>
      <c r="E27" s="5">
        <v>45408</v>
      </c>
      <c r="F27" s="23">
        <v>43122.720000000001</v>
      </c>
      <c r="G27" s="23">
        <v>43122.720000000001</v>
      </c>
      <c r="H27" s="28">
        <v>0</v>
      </c>
      <c r="I27" s="22">
        <v>45413</v>
      </c>
      <c r="J27" s="23">
        <f>G27-0</f>
        <v>43122.720000000001</v>
      </c>
    </row>
    <row r="28" spans="1:10" ht="13.5" customHeight="1" x14ac:dyDescent="0.25">
      <c r="A28" s="35" t="s">
        <v>96</v>
      </c>
      <c r="B28" s="31" t="s">
        <v>97</v>
      </c>
      <c r="C28" s="31" t="s">
        <v>95</v>
      </c>
      <c r="D28" s="37" t="s">
        <v>94</v>
      </c>
      <c r="E28" s="5">
        <v>45411</v>
      </c>
      <c r="F28" s="23">
        <v>12558</v>
      </c>
      <c r="G28" s="23">
        <v>12558</v>
      </c>
      <c r="H28" s="24">
        <v>0</v>
      </c>
      <c r="I28" s="22">
        <v>45413</v>
      </c>
      <c r="J28" s="23">
        <f>G28-0</f>
        <v>12558</v>
      </c>
    </row>
    <row r="29" spans="1:10" ht="13.5" customHeight="1" x14ac:dyDescent="0.25">
      <c r="A29" s="18"/>
      <c r="B29" s="18"/>
      <c r="C29" s="18"/>
      <c r="D29" s="18"/>
      <c r="E29" s="19"/>
      <c r="F29" s="20"/>
      <c r="G29" s="20"/>
      <c r="H29" s="21"/>
      <c r="I29" s="18"/>
      <c r="J29" s="3"/>
    </row>
    <row r="30" spans="1:10" ht="13.5" customHeight="1" x14ac:dyDescent="0.25">
      <c r="A30" s="18"/>
      <c r="B30" s="18"/>
      <c r="C30" s="18"/>
      <c r="D30" s="18"/>
      <c r="E30" s="19"/>
      <c r="F30" s="20"/>
      <c r="G30" s="20"/>
      <c r="H30" s="21"/>
      <c r="I30" s="18"/>
      <c r="J30" s="3"/>
    </row>
    <row r="31" spans="1:10" ht="13.5" customHeight="1" x14ac:dyDescent="0.25">
      <c r="A31" s="18"/>
      <c r="B31" s="18"/>
      <c r="C31" s="18"/>
      <c r="D31" s="18"/>
      <c r="E31" s="19"/>
      <c r="F31" s="20"/>
      <c r="G31" s="20"/>
      <c r="H31" s="21"/>
      <c r="I31" s="18"/>
      <c r="J31" s="3"/>
    </row>
    <row r="32" spans="1:10" ht="13.5" customHeight="1" x14ac:dyDescent="0.25">
      <c r="A32" s="18"/>
      <c r="B32" s="18"/>
      <c r="C32" s="18"/>
      <c r="D32" s="18"/>
      <c r="E32" s="19"/>
      <c r="F32" s="20"/>
      <c r="G32" s="20"/>
      <c r="H32" s="21"/>
      <c r="I32" s="18"/>
      <c r="J32" s="3"/>
    </row>
    <row r="33" spans="1:10" ht="13.5" customHeight="1" x14ac:dyDescent="0.25">
      <c r="A33" s="18"/>
      <c r="B33" s="18"/>
      <c r="C33" s="18"/>
      <c r="D33" s="18"/>
      <c r="E33" s="19"/>
      <c r="F33" s="20"/>
      <c r="G33" s="20"/>
      <c r="H33" s="21"/>
      <c r="I33" s="18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  <c r="J191" s="3"/>
    </row>
    <row r="192" spans="1:10" x14ac:dyDescent="0.25">
      <c r="J192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showGridLines="0" topLeftCell="B4" workbookViewId="0">
      <selection activeCell="J19" sqref="J19"/>
    </sheetView>
  </sheetViews>
  <sheetFormatPr defaultRowHeight="15" x14ac:dyDescent="0.25"/>
  <cols>
    <col min="1" max="1" width="65.140625" customWidth="1"/>
    <col min="2" max="2" width="22.140625" bestFit="1" customWidth="1"/>
    <col min="3" max="3" width="27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6" t="s">
        <v>9</v>
      </c>
      <c r="B2" s="56"/>
      <c r="C2" s="56"/>
      <c r="D2" s="56"/>
      <c r="E2" s="56"/>
      <c r="F2" s="56"/>
      <c r="G2" s="56"/>
      <c r="H2" s="56"/>
      <c r="I2" s="56"/>
    </row>
    <row r="3" spans="1:10" x14ac:dyDescent="0.25">
      <c r="A3" s="17" t="s">
        <v>116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125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1244.5999999999999</v>
      </c>
      <c r="I5" s="22">
        <v>45444</v>
      </c>
      <c r="J5" s="26">
        <f>(Maio!J5)-H5</f>
        <v>8931.8200000000015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45444</v>
      </c>
      <c r="J6" s="26">
        <f>(Maio!J6)-H6</f>
        <v>52236.999999999985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45444</v>
      </c>
      <c r="J7" s="26">
        <f>(Maio!J7)-H7</f>
        <v>9400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23">
        <v>60072</v>
      </c>
      <c r="G8" s="23">
        <v>60072</v>
      </c>
      <c r="H8" s="23">
        <v>0</v>
      </c>
      <c r="I8" s="22">
        <v>45444</v>
      </c>
      <c r="J8" s="26">
        <f>(Maio!J8)-H8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45444</v>
      </c>
      <c r="J9" s="26">
        <f>(Maio!J9)-H9</f>
        <v>21428.879999999997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1802.61</v>
      </c>
      <c r="I10" s="22">
        <v>45444</v>
      </c>
      <c r="J10" s="26">
        <f>(Maio!J10)-H10</f>
        <v>22855.369999999995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5227.32</v>
      </c>
      <c r="I11" s="22">
        <v>45444</v>
      </c>
      <c r="J11" s="26">
        <f>(Maio!J11)-H11</f>
        <v>101204.37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45444</v>
      </c>
      <c r="J12" s="26">
        <f>(Maio!J12)-H12</f>
        <v>216521.97000000006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15828.05</v>
      </c>
      <c r="I13" s="22">
        <v>45444</v>
      </c>
      <c r="J13" s="26">
        <f>(Maio!J13)-H13</f>
        <v>328095.93000000005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77</v>
      </c>
      <c r="E14" s="8">
        <v>45133</v>
      </c>
      <c r="F14" s="23">
        <v>11913072</v>
      </c>
      <c r="G14" s="29">
        <v>11913072</v>
      </c>
      <c r="H14" s="28">
        <v>286614.8</v>
      </c>
      <c r="I14" s="22">
        <v>45444</v>
      </c>
      <c r="J14" s="26">
        <f>(Maio!J14)-H14</f>
        <v>9294395.129999999</v>
      </c>
    </row>
    <row r="15" spans="1:10" x14ac:dyDescent="0.25">
      <c r="A15" s="35" t="s">
        <v>73</v>
      </c>
      <c r="B15" s="41" t="s">
        <v>31</v>
      </c>
      <c r="C15" s="41" t="s">
        <v>60</v>
      </c>
      <c r="D15" s="42" t="s">
        <v>79</v>
      </c>
      <c r="E15" s="43">
        <v>45043</v>
      </c>
      <c r="F15" s="44">
        <v>1013664.24</v>
      </c>
      <c r="G15" s="44">
        <v>1013664.24</v>
      </c>
      <c r="H15" s="28">
        <v>53289.56</v>
      </c>
      <c r="I15" s="22">
        <v>45444</v>
      </c>
      <c r="J15" s="26">
        <f>(Maio!J15)-H15</f>
        <v>290233.17</v>
      </c>
    </row>
    <row r="16" spans="1:10" ht="13.5" customHeight="1" x14ac:dyDescent="0.25">
      <c r="A16" s="3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1860</v>
      </c>
      <c r="I16" s="22">
        <v>45444</v>
      </c>
      <c r="J16" s="26">
        <f>(Maio!J16)-H16</f>
        <v>14612.819999999996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147085.44</v>
      </c>
      <c r="I17" s="22">
        <v>45444</v>
      </c>
      <c r="J17" s="26">
        <f>(Maio!J17)-H17</f>
        <v>367946.83</v>
      </c>
    </row>
    <row r="18" spans="1:10" ht="13.5" customHeight="1" x14ac:dyDescent="0.25">
      <c r="A18" s="3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45444</v>
      </c>
      <c r="J18" s="26">
        <f>(Maio!J18)-H18</f>
        <v>28000</v>
      </c>
    </row>
    <row r="19" spans="1:10" ht="13.5" customHeight="1" x14ac:dyDescent="0.25">
      <c r="A19" s="3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23">
        <v>1348034.4</v>
      </c>
      <c r="G19" s="23">
        <v>1348034.4</v>
      </c>
      <c r="H19" s="24">
        <v>112336.2</v>
      </c>
      <c r="I19" s="22">
        <v>45444</v>
      </c>
      <c r="J19" s="26">
        <f>(Maio!J19)-H19</f>
        <v>0</v>
      </c>
    </row>
    <row r="20" spans="1:10" s="47" customFormat="1" ht="13.5" customHeight="1" x14ac:dyDescent="0.25">
      <c r="A20" s="45" t="s">
        <v>37</v>
      </c>
      <c r="B20" s="41" t="s">
        <v>38</v>
      </c>
      <c r="C20" s="41" t="s">
        <v>124</v>
      </c>
      <c r="D20" s="52" t="s">
        <v>81</v>
      </c>
      <c r="E20" s="43">
        <v>45107</v>
      </c>
      <c r="F20" s="44">
        <v>49431.48</v>
      </c>
      <c r="G20" s="44">
        <v>49431.48</v>
      </c>
      <c r="H20" s="28">
        <v>3865.95</v>
      </c>
      <c r="I20" s="46">
        <v>45444</v>
      </c>
      <c r="J20" s="51">
        <f>(Maio!J20)-H20</f>
        <v>6546.0600000000022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45444</v>
      </c>
      <c r="J21" s="26">
        <f>(Maio!J21)-H21</f>
        <v>21344</v>
      </c>
    </row>
    <row r="22" spans="1:10" ht="13.5" customHeight="1" x14ac:dyDescent="0.25">
      <c r="A22" s="3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f>11718+616</f>
        <v>12334</v>
      </c>
      <c r="I22" s="22">
        <v>45444</v>
      </c>
      <c r="J22" s="26">
        <f>(Maio!J22)-H22</f>
        <v>1286343.1900000002</v>
      </c>
    </row>
    <row r="23" spans="1:10" ht="13.5" customHeight="1" x14ac:dyDescent="0.25">
      <c r="A23" s="35" t="s">
        <v>42</v>
      </c>
      <c r="B23" s="31" t="s">
        <v>43</v>
      </c>
      <c r="C23" s="31" t="s">
        <v>65</v>
      </c>
      <c r="D23" s="37" t="s">
        <v>83</v>
      </c>
      <c r="E23" s="5">
        <v>45462</v>
      </c>
      <c r="F23" s="23">
        <v>39600</v>
      </c>
      <c r="G23" s="23">
        <v>39600</v>
      </c>
      <c r="H23" s="28">
        <v>0</v>
      </c>
      <c r="I23" s="22">
        <v>45444</v>
      </c>
      <c r="J23" s="23">
        <f>G23-0</f>
        <v>39600</v>
      </c>
    </row>
    <row r="24" spans="1:10" ht="13.5" customHeight="1" x14ac:dyDescent="0.25">
      <c r="A24" s="35" t="s">
        <v>44</v>
      </c>
      <c r="B24" s="31" t="s">
        <v>45</v>
      </c>
      <c r="C24" s="31" t="s">
        <v>104</v>
      </c>
      <c r="D24" s="37" t="s">
        <v>84</v>
      </c>
      <c r="E24" s="5">
        <v>45351</v>
      </c>
      <c r="F24" s="23">
        <v>20217.599999999999</v>
      </c>
      <c r="G24" s="23">
        <v>20217.599999999999</v>
      </c>
      <c r="H24" s="28">
        <v>1583.66</v>
      </c>
      <c r="I24" s="22">
        <v>45444</v>
      </c>
      <c r="J24" s="23">
        <f>(Maio!J23)-H24</f>
        <v>15500.309999999998</v>
      </c>
    </row>
    <row r="25" spans="1:10" ht="13.5" customHeight="1" x14ac:dyDescent="0.25">
      <c r="A25" s="35" t="s">
        <v>46</v>
      </c>
      <c r="B25" s="31" t="s">
        <v>47</v>
      </c>
      <c r="C25" s="31" t="s">
        <v>104</v>
      </c>
      <c r="D25" s="40" t="s">
        <v>85</v>
      </c>
      <c r="E25" s="49">
        <v>45449</v>
      </c>
      <c r="F25" s="23">
        <v>4320</v>
      </c>
      <c r="G25" s="23">
        <v>4320</v>
      </c>
      <c r="H25" s="28">
        <v>0</v>
      </c>
      <c r="I25" s="22">
        <v>45444</v>
      </c>
      <c r="J25" s="23">
        <f>G25-0</f>
        <v>4320</v>
      </c>
    </row>
    <row r="26" spans="1:10" ht="13.5" customHeight="1" x14ac:dyDescent="0.25">
      <c r="A26" s="35" t="s">
        <v>48</v>
      </c>
      <c r="B26" s="31" t="s">
        <v>49</v>
      </c>
      <c r="C26" s="31" t="s">
        <v>122</v>
      </c>
      <c r="D26" s="37" t="s">
        <v>123</v>
      </c>
      <c r="E26" s="5">
        <v>45079</v>
      </c>
      <c r="F26" s="23">
        <v>6792000</v>
      </c>
      <c r="G26" s="23">
        <v>6792000</v>
      </c>
      <c r="H26" s="28">
        <v>7920.04</v>
      </c>
      <c r="I26" s="22">
        <v>45444</v>
      </c>
      <c r="J26" s="23">
        <f>(Maio!J24)-H26</f>
        <v>6751319.0899999999</v>
      </c>
    </row>
    <row r="27" spans="1:10" ht="13.5" customHeight="1" x14ac:dyDescent="0.25">
      <c r="A27" s="35" t="s">
        <v>98</v>
      </c>
      <c r="B27" s="31" t="s">
        <v>99</v>
      </c>
      <c r="C27" s="31" t="s">
        <v>104</v>
      </c>
      <c r="D27" s="37" t="s">
        <v>87</v>
      </c>
      <c r="E27" s="5">
        <v>44952</v>
      </c>
      <c r="F27" s="23">
        <v>2640</v>
      </c>
      <c r="G27" s="23">
        <v>2640</v>
      </c>
      <c r="H27" s="24">
        <v>110</v>
      </c>
      <c r="I27" s="22">
        <v>45444</v>
      </c>
      <c r="J27" s="23">
        <f>(Maio!J25)-H27</f>
        <v>770</v>
      </c>
    </row>
    <row r="28" spans="1:10" s="47" customFormat="1" ht="13.5" customHeight="1" x14ac:dyDescent="0.25">
      <c r="A28" s="45" t="s">
        <v>89</v>
      </c>
      <c r="B28" s="41" t="s">
        <v>90</v>
      </c>
      <c r="C28" s="41" t="s">
        <v>104</v>
      </c>
      <c r="D28" s="52" t="s">
        <v>88</v>
      </c>
      <c r="E28" s="43">
        <v>45237</v>
      </c>
      <c r="F28" s="44">
        <v>54054</v>
      </c>
      <c r="G28" s="44">
        <v>54054</v>
      </c>
      <c r="H28" s="28">
        <v>4504.5</v>
      </c>
      <c r="I28" s="46">
        <v>45444</v>
      </c>
      <c r="J28" s="44">
        <f>(Maio!J26)-H28</f>
        <v>22516.5</v>
      </c>
    </row>
    <row r="29" spans="1:10" ht="13.5" customHeight="1" x14ac:dyDescent="0.25">
      <c r="A29" s="35" t="s">
        <v>91</v>
      </c>
      <c r="B29" s="31" t="s">
        <v>92</v>
      </c>
      <c r="C29" s="31" t="s">
        <v>93</v>
      </c>
      <c r="D29" s="37" t="s">
        <v>94</v>
      </c>
      <c r="E29" s="5">
        <v>45408</v>
      </c>
      <c r="F29" s="23">
        <v>43122.720000000001</v>
      </c>
      <c r="G29" s="23">
        <v>43122.720000000001</v>
      </c>
      <c r="H29" s="28">
        <v>3720.95</v>
      </c>
      <c r="I29" s="22">
        <v>45444</v>
      </c>
      <c r="J29" s="23">
        <f>(Maio!J27)-H29</f>
        <v>39401.770000000004</v>
      </c>
    </row>
    <row r="30" spans="1:10" ht="13.5" customHeight="1" x14ac:dyDescent="0.25">
      <c r="A30" s="35" t="s">
        <v>96</v>
      </c>
      <c r="B30" s="31" t="s">
        <v>97</v>
      </c>
      <c r="C30" s="31" t="s">
        <v>95</v>
      </c>
      <c r="D30" s="37" t="s">
        <v>94</v>
      </c>
      <c r="E30" s="5">
        <v>45411</v>
      </c>
      <c r="F30" s="23">
        <v>12558</v>
      </c>
      <c r="G30" s="23">
        <v>12558</v>
      </c>
      <c r="H30" s="28">
        <v>885.5</v>
      </c>
      <c r="I30" s="22">
        <v>45444</v>
      </c>
      <c r="J30" s="23">
        <f>(Maio!J28)-H30</f>
        <v>11672.5</v>
      </c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7"/>
      <c r="E61" s="4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10"/>
      <c r="D95" s="7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13.5" customHeight="1" x14ac:dyDescent="0.25">
      <c r="A191" s="2"/>
      <c r="B191" s="3"/>
      <c r="C191" s="3"/>
      <c r="D191" s="3"/>
      <c r="E191" s="5"/>
      <c r="F191" s="6"/>
      <c r="G191" s="6"/>
      <c r="H191" s="9"/>
      <c r="I191" s="3"/>
      <c r="J191" s="3"/>
    </row>
    <row r="192" spans="1:10" ht="13.5" customHeight="1" x14ac:dyDescent="0.25">
      <c r="A192" s="2"/>
      <c r="B192" s="3"/>
      <c r="C192" s="3"/>
      <c r="D192" s="3"/>
      <c r="E192" s="5"/>
      <c r="F192" s="6"/>
      <c r="G192" s="6"/>
      <c r="H192" s="9"/>
      <c r="I192" s="3"/>
      <c r="J192" s="3"/>
    </row>
    <row r="193" spans="1:10" ht="21" x14ac:dyDescent="0.35">
      <c r="A193" s="1" t="s">
        <v>8</v>
      </c>
      <c r="J193" s="3"/>
    </row>
    <row r="194" spans="1:10" x14ac:dyDescent="0.25">
      <c r="J194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showGridLines="0" topLeftCell="B4" workbookViewId="0">
      <selection activeCell="F19" sqref="F19"/>
    </sheetView>
  </sheetViews>
  <sheetFormatPr defaultRowHeight="15" x14ac:dyDescent="0.25"/>
  <cols>
    <col min="1" max="1" width="67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6" t="s">
        <v>9</v>
      </c>
      <c r="B2" s="56"/>
      <c r="C2" s="56"/>
      <c r="D2" s="56"/>
      <c r="E2" s="56"/>
      <c r="F2" s="56"/>
      <c r="G2" s="56"/>
      <c r="H2" s="56"/>
      <c r="I2" s="56"/>
    </row>
    <row r="3" spans="1:10" x14ac:dyDescent="0.25">
      <c r="A3" s="17" t="s">
        <v>117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125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1244.5999999999999</v>
      </c>
      <c r="I5" s="22">
        <v>45474</v>
      </c>
      <c r="J5" s="26">
        <f>(Junho!J5)-H5</f>
        <v>7687.2200000000012</v>
      </c>
    </row>
    <row r="6" spans="1:10" ht="13.5" customHeight="1" x14ac:dyDescent="0.25">
      <c r="A6" s="35" t="s">
        <v>13</v>
      </c>
      <c r="B6" s="31" t="s">
        <v>14</v>
      </c>
      <c r="C6" s="31" t="s">
        <v>51</v>
      </c>
      <c r="D6" s="37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45474</v>
      </c>
      <c r="J6" s="26">
        <f>(Junho!J6)-H6</f>
        <v>42460.699999999983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45474</v>
      </c>
      <c r="J7" s="26">
        <f>(Junho!J7)-H7</f>
        <v>8460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48">
        <v>50000</v>
      </c>
      <c r="G8" s="44">
        <v>50000</v>
      </c>
      <c r="H8" s="23">
        <v>0</v>
      </c>
      <c r="I8" s="22">
        <v>45474</v>
      </c>
      <c r="J8" s="26">
        <f>G8-H8</f>
        <v>50000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45474</v>
      </c>
      <c r="J9" s="26">
        <f>(Junho!J9)-H9</f>
        <v>17857.399999999998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1971.85</v>
      </c>
      <c r="I10" s="22">
        <v>45474</v>
      </c>
      <c r="J10" s="26">
        <f>(Junho!J10)-H10</f>
        <v>20883.519999999997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7245.11</v>
      </c>
      <c r="I11" s="22">
        <v>45474</v>
      </c>
      <c r="J11" s="26">
        <f>(Junho!J11)-H11</f>
        <v>93959.26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14134.38</v>
      </c>
      <c r="I12" s="22">
        <v>45474</v>
      </c>
      <c r="J12" s="26">
        <f>(Junho!J12)-H12</f>
        <v>202387.59000000005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15828.05</v>
      </c>
      <c r="I13" s="22">
        <v>45474</v>
      </c>
      <c r="J13" s="26">
        <f>(Junho!J13)-H13</f>
        <v>312267.88000000006</v>
      </c>
    </row>
    <row r="14" spans="1:10" ht="13.5" customHeight="1" x14ac:dyDescent="0.25">
      <c r="A14" s="45" t="s">
        <v>29</v>
      </c>
      <c r="B14" s="31" t="s">
        <v>30</v>
      </c>
      <c r="C14" s="33" t="s">
        <v>59</v>
      </c>
      <c r="D14" s="39" t="s">
        <v>77</v>
      </c>
      <c r="E14" s="8" t="s">
        <v>78</v>
      </c>
      <c r="F14" s="23">
        <v>11913072</v>
      </c>
      <c r="G14" s="29">
        <v>11913072</v>
      </c>
      <c r="H14" s="28">
        <v>327467</v>
      </c>
      <c r="I14" s="22">
        <v>45474</v>
      </c>
      <c r="J14" s="26">
        <f>(Junho!J14)-H14</f>
        <v>8966928.129999999</v>
      </c>
    </row>
    <row r="15" spans="1:10" ht="13.5" customHeight="1" x14ac:dyDescent="0.25">
      <c r="A15" s="45" t="s">
        <v>73</v>
      </c>
      <c r="B15" s="31" t="s">
        <v>31</v>
      </c>
      <c r="C15" s="31" t="s">
        <v>60</v>
      </c>
      <c r="D15" s="37" t="s">
        <v>79</v>
      </c>
      <c r="E15" s="5">
        <v>45043</v>
      </c>
      <c r="F15" s="23">
        <v>1013664.24</v>
      </c>
      <c r="G15" s="23">
        <v>1013664.24</v>
      </c>
      <c r="H15" s="28">
        <v>26598.97</v>
      </c>
      <c r="I15" s="22">
        <v>45474</v>
      </c>
      <c r="J15" s="26">
        <f>(Junho!J15)-H15</f>
        <v>263634.19999999995</v>
      </c>
    </row>
    <row r="16" spans="1:10" ht="13.5" customHeight="1" x14ac:dyDescent="0.25">
      <c r="A16" s="4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2000</v>
      </c>
      <c r="I16" s="22">
        <v>45474</v>
      </c>
      <c r="J16" s="26">
        <f>(Junho!J16)-H16</f>
        <v>12612.819999999996</v>
      </c>
    </row>
    <row r="17" spans="1:10" ht="13.5" customHeight="1" x14ac:dyDescent="0.25">
      <c r="A17" s="4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75538.66</v>
      </c>
      <c r="I17" s="22">
        <v>45474</v>
      </c>
      <c r="J17" s="26">
        <f>(Junho!J17)-H17</f>
        <v>292408.17000000004</v>
      </c>
    </row>
    <row r="18" spans="1:10" ht="13.5" customHeight="1" x14ac:dyDescent="0.25">
      <c r="A18" s="4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14476</v>
      </c>
      <c r="I18" s="22">
        <v>45474</v>
      </c>
      <c r="J18" s="26">
        <f>(Junho!J18)-H18</f>
        <v>13524</v>
      </c>
    </row>
    <row r="19" spans="1:10" ht="13.5" customHeight="1" x14ac:dyDescent="0.25">
      <c r="A19" s="4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48">
        <v>1397776.8</v>
      </c>
      <c r="G19" s="23">
        <v>1348034.4</v>
      </c>
      <c r="H19" s="28">
        <v>112336.2</v>
      </c>
      <c r="I19" s="22">
        <v>45474</v>
      </c>
      <c r="J19" s="26">
        <f>(F19)-H19</f>
        <v>1285440.6000000001</v>
      </c>
    </row>
    <row r="20" spans="1:10" s="47" customFormat="1" ht="13.5" customHeight="1" x14ac:dyDescent="0.25">
      <c r="A20" s="45" t="s">
        <v>37</v>
      </c>
      <c r="B20" s="41" t="s">
        <v>38</v>
      </c>
      <c r="C20" s="41" t="s">
        <v>124</v>
      </c>
      <c r="D20" s="52" t="s">
        <v>81</v>
      </c>
      <c r="E20" s="43">
        <v>45107</v>
      </c>
      <c r="F20" s="44">
        <v>49431.48</v>
      </c>
      <c r="G20" s="44">
        <v>49431.48</v>
      </c>
      <c r="H20" s="28">
        <v>0</v>
      </c>
      <c r="I20" s="46">
        <v>45474</v>
      </c>
      <c r="J20" s="51">
        <f>(Junho!J20)-H20</f>
        <v>6546.0600000000022</v>
      </c>
    </row>
    <row r="21" spans="1:10" ht="13.5" customHeight="1" x14ac:dyDescent="0.25">
      <c r="A21" s="4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45474</v>
      </c>
      <c r="J21" s="26">
        <f>(Junho!J21)-H21</f>
        <v>20927</v>
      </c>
    </row>
    <row r="22" spans="1:10" ht="13.5" customHeight="1" x14ac:dyDescent="0.25">
      <c r="A22" s="4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v>12334</v>
      </c>
      <c r="I22" s="22">
        <v>45474</v>
      </c>
      <c r="J22" s="26">
        <f>(Junho!J22)-H22</f>
        <v>1274009.1900000002</v>
      </c>
    </row>
    <row r="23" spans="1:10" ht="13.5" customHeight="1" x14ac:dyDescent="0.25">
      <c r="A23" s="35" t="s">
        <v>42</v>
      </c>
      <c r="B23" s="31" t="s">
        <v>43</v>
      </c>
      <c r="C23" s="31" t="s">
        <v>65</v>
      </c>
      <c r="D23" s="37" t="s">
        <v>83</v>
      </c>
      <c r="E23" s="5">
        <v>45462</v>
      </c>
      <c r="F23" s="23">
        <v>39600</v>
      </c>
      <c r="G23" s="23">
        <v>39600</v>
      </c>
      <c r="H23" s="28">
        <v>3300</v>
      </c>
      <c r="I23" s="22">
        <v>45474</v>
      </c>
      <c r="J23" s="26">
        <f>(Junho!J23)-H23</f>
        <v>36300</v>
      </c>
    </row>
    <row r="24" spans="1:10" ht="13.5" customHeight="1" x14ac:dyDescent="0.25">
      <c r="A24" s="35" t="s">
        <v>44</v>
      </c>
      <c r="B24" s="31" t="s">
        <v>45</v>
      </c>
      <c r="C24" s="31" t="s">
        <v>104</v>
      </c>
      <c r="D24" s="37" t="s">
        <v>84</v>
      </c>
      <c r="E24" s="5">
        <v>45351</v>
      </c>
      <c r="F24" s="23">
        <v>20217.599999999999</v>
      </c>
      <c r="G24" s="23">
        <v>20217.599999999999</v>
      </c>
      <c r="H24" s="28">
        <v>1583.66</v>
      </c>
      <c r="I24" s="22">
        <v>45474</v>
      </c>
      <c r="J24" s="26">
        <f>(Junho!J24)-H24</f>
        <v>13916.649999999998</v>
      </c>
    </row>
    <row r="25" spans="1:10" ht="13.5" customHeight="1" x14ac:dyDescent="0.25">
      <c r="A25" s="35" t="s">
        <v>46</v>
      </c>
      <c r="B25" s="31" t="s">
        <v>47</v>
      </c>
      <c r="C25" s="31" t="s">
        <v>104</v>
      </c>
      <c r="D25" s="40" t="s">
        <v>85</v>
      </c>
      <c r="E25" s="4">
        <v>45449</v>
      </c>
      <c r="F25" s="23">
        <v>4320</v>
      </c>
      <c r="G25" s="23">
        <v>4320</v>
      </c>
      <c r="H25" s="28">
        <v>320</v>
      </c>
      <c r="I25" s="22">
        <v>45474</v>
      </c>
      <c r="J25" s="26">
        <f>(Junho!J25)-H25</f>
        <v>4000</v>
      </c>
    </row>
    <row r="26" spans="1:10" ht="13.5" customHeight="1" x14ac:dyDescent="0.25">
      <c r="A26" s="35" t="s">
        <v>98</v>
      </c>
      <c r="B26" s="31" t="s">
        <v>99</v>
      </c>
      <c r="C26" s="31" t="s">
        <v>104</v>
      </c>
      <c r="D26" s="37" t="s">
        <v>87</v>
      </c>
      <c r="E26" s="5">
        <v>44952</v>
      </c>
      <c r="F26" s="23">
        <v>2640</v>
      </c>
      <c r="G26" s="23">
        <v>2640</v>
      </c>
      <c r="H26" s="28">
        <v>110</v>
      </c>
      <c r="I26" s="22">
        <v>45474</v>
      </c>
      <c r="J26" s="26">
        <f>(Junho!J27)-H26</f>
        <v>660</v>
      </c>
    </row>
    <row r="27" spans="1:10" s="47" customFormat="1" ht="13.5" customHeight="1" x14ac:dyDescent="0.25">
      <c r="A27" s="45" t="s">
        <v>89</v>
      </c>
      <c r="B27" s="41" t="s">
        <v>90</v>
      </c>
      <c r="C27" s="41" t="s">
        <v>104</v>
      </c>
      <c r="D27" s="52" t="s">
        <v>88</v>
      </c>
      <c r="E27" s="43">
        <v>45237</v>
      </c>
      <c r="F27" s="44">
        <v>54054</v>
      </c>
      <c r="G27" s="44">
        <v>54054</v>
      </c>
      <c r="H27" s="28">
        <v>4504.5</v>
      </c>
      <c r="I27" s="46">
        <v>45474</v>
      </c>
      <c r="J27" s="51">
        <f>(Junho!J28)-H27</f>
        <v>18012</v>
      </c>
    </row>
    <row r="28" spans="1:10" ht="13.5" customHeight="1" x14ac:dyDescent="0.25">
      <c r="A28" s="35" t="s">
        <v>91</v>
      </c>
      <c r="B28" s="31" t="s">
        <v>92</v>
      </c>
      <c r="C28" s="31" t="s">
        <v>93</v>
      </c>
      <c r="D28" s="37" t="s">
        <v>94</v>
      </c>
      <c r="E28" s="5">
        <v>45408</v>
      </c>
      <c r="F28" s="23">
        <v>43122.720000000001</v>
      </c>
      <c r="G28" s="23">
        <v>43122.720000000001</v>
      </c>
      <c r="H28" s="28">
        <v>3720.95</v>
      </c>
      <c r="I28" s="22">
        <v>45474</v>
      </c>
      <c r="J28" s="26">
        <f>(Junho!J28)-H28</f>
        <v>18795.55</v>
      </c>
    </row>
    <row r="29" spans="1:10" ht="13.5" customHeight="1" x14ac:dyDescent="0.25">
      <c r="A29" s="35" t="s">
        <v>96</v>
      </c>
      <c r="B29" s="31" t="s">
        <v>97</v>
      </c>
      <c r="C29" s="31" t="s">
        <v>95</v>
      </c>
      <c r="D29" s="37" t="s">
        <v>94</v>
      </c>
      <c r="E29" s="5">
        <v>45411</v>
      </c>
      <c r="F29" s="23">
        <v>12558</v>
      </c>
      <c r="G29" s="23">
        <v>12558</v>
      </c>
      <c r="H29" s="28">
        <v>1015</v>
      </c>
      <c r="I29" s="22">
        <v>45474</v>
      </c>
      <c r="J29" s="26">
        <f>(Junho!J30)-H29</f>
        <v>10657.5</v>
      </c>
    </row>
    <row r="30" spans="1:10" ht="13.5" customHeight="1" x14ac:dyDescent="0.25">
      <c r="A30" s="35" t="s">
        <v>48</v>
      </c>
      <c r="B30" s="31" t="s">
        <v>49</v>
      </c>
      <c r="C30" s="31" t="s">
        <v>66</v>
      </c>
      <c r="D30" s="37" t="s">
        <v>86</v>
      </c>
      <c r="E30" s="5">
        <v>45475</v>
      </c>
      <c r="F30" s="50">
        <v>279360.59999999998</v>
      </c>
      <c r="G30" s="23">
        <v>279360.59999999998</v>
      </c>
      <c r="H30" s="28">
        <v>11303.65</v>
      </c>
      <c r="I30" s="22">
        <v>45474</v>
      </c>
      <c r="J30" s="26">
        <f>G30-H30</f>
        <v>268056.94999999995</v>
      </c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7"/>
      <c r="E62" s="4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10"/>
      <c r="D96" s="7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13.5" customHeight="1" x14ac:dyDescent="0.25">
      <c r="A191" s="2"/>
      <c r="B191" s="3"/>
      <c r="C191" s="3"/>
      <c r="D191" s="3"/>
      <c r="E191" s="5"/>
      <c r="F191" s="6"/>
      <c r="G191" s="6"/>
      <c r="H191" s="9"/>
      <c r="I191" s="3"/>
      <c r="J191" s="3"/>
    </row>
    <row r="192" spans="1:10" ht="13.5" customHeight="1" x14ac:dyDescent="0.25">
      <c r="A192" s="2"/>
      <c r="B192" s="3"/>
      <c r="C192" s="3"/>
      <c r="D192" s="3"/>
      <c r="E192" s="5"/>
      <c r="F192" s="6"/>
      <c r="G192" s="6"/>
      <c r="H192" s="9"/>
      <c r="I192" s="3"/>
      <c r="J192" s="3"/>
    </row>
    <row r="193" spans="1:10" ht="13.5" customHeight="1" x14ac:dyDescent="0.25">
      <c r="A193" s="2"/>
      <c r="B193" s="3"/>
      <c r="C193" s="3"/>
      <c r="D193" s="3"/>
      <c r="E193" s="5"/>
      <c r="F193" s="6"/>
      <c r="G193" s="6"/>
      <c r="H193" s="9"/>
      <c r="I193" s="3"/>
      <c r="J193" s="3"/>
    </row>
    <row r="194" spans="1:10" ht="21" x14ac:dyDescent="0.35">
      <c r="A194" s="1" t="s">
        <v>8</v>
      </c>
      <c r="J194" s="3"/>
    </row>
    <row r="195" spans="1:10" x14ac:dyDescent="0.25">
      <c r="J195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showGridLines="0" topLeftCell="A3" workbookViewId="0">
      <selection activeCell="F19" sqref="F19"/>
    </sheetView>
  </sheetViews>
  <sheetFormatPr defaultRowHeight="15" x14ac:dyDescent="0.25"/>
  <cols>
    <col min="1" max="1" width="55.85546875" bestFit="1" customWidth="1"/>
    <col min="2" max="2" width="2.42578125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6" t="s">
        <v>9</v>
      </c>
      <c r="B2" s="56"/>
      <c r="C2" s="56"/>
      <c r="D2" s="56"/>
      <c r="E2" s="56"/>
      <c r="F2" s="56"/>
      <c r="G2" s="56"/>
      <c r="H2" s="56"/>
      <c r="I2" s="56"/>
    </row>
    <row r="3" spans="1:10" x14ac:dyDescent="0.25">
      <c r="A3" s="17" t="s">
        <v>118</v>
      </c>
    </row>
    <row r="4" spans="1:10" ht="285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125</v>
      </c>
    </row>
    <row r="5" spans="1:10" ht="255" x14ac:dyDescent="0.25">
      <c r="A5" s="37" t="s">
        <v>126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1048.5999999999999</v>
      </c>
      <c r="I5" s="22">
        <v>45505</v>
      </c>
      <c r="J5" s="26">
        <f>(Julho!J5)-H5</f>
        <v>6638.6200000000008</v>
      </c>
    </row>
    <row r="6" spans="1:10" ht="13.5" customHeight="1" x14ac:dyDescent="0.25">
      <c r="A6" s="35" t="s">
        <v>13</v>
      </c>
      <c r="B6" s="31" t="s">
        <v>14</v>
      </c>
      <c r="C6" s="31" t="s">
        <v>51</v>
      </c>
      <c r="D6" s="37" t="s">
        <v>68</v>
      </c>
      <c r="E6" s="25">
        <v>43745</v>
      </c>
      <c r="F6" s="26">
        <v>150000</v>
      </c>
      <c r="G6" s="26">
        <v>150000</v>
      </c>
      <c r="H6" s="27">
        <v>11567.6</v>
      </c>
      <c r="I6" s="22">
        <v>45505</v>
      </c>
      <c r="J6" s="26">
        <f>(Julho!J6)-H6</f>
        <v>30893.099999999984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45505</v>
      </c>
      <c r="J7" s="26">
        <f>(Julho!J7)-H7</f>
        <v>7520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44">
        <v>50000</v>
      </c>
      <c r="G8" s="44">
        <v>50000</v>
      </c>
      <c r="H8" s="23">
        <v>2502.02</v>
      </c>
      <c r="I8" s="22">
        <v>45505</v>
      </c>
      <c r="J8" s="26">
        <f>(Julho!J8)-H8</f>
        <v>47497.98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45505</v>
      </c>
      <c r="J9" s="26">
        <f>(Julho!J9)-H9</f>
        <v>14285.919999999998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1827.57</v>
      </c>
      <c r="I10" s="22">
        <v>45505</v>
      </c>
      <c r="J10" s="26">
        <f>(Julho!J10)-H10</f>
        <v>19055.949999999997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5630.88</v>
      </c>
      <c r="I11" s="22">
        <v>45505</v>
      </c>
      <c r="J11" s="26">
        <f>(Julho!J11)-H11</f>
        <v>88328.37999999999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11371.07</v>
      </c>
      <c r="I12" s="22">
        <v>45505</v>
      </c>
      <c r="J12" s="26">
        <f>(Julho!J12)-H12</f>
        <v>191016.52000000005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15828.05</v>
      </c>
      <c r="I13" s="22">
        <v>45505</v>
      </c>
      <c r="J13" s="26">
        <f>(Julho!J13)-H13</f>
        <v>296439.83000000007</v>
      </c>
    </row>
    <row r="14" spans="1:10" ht="13.5" customHeight="1" x14ac:dyDescent="0.25">
      <c r="A14" s="45" t="s">
        <v>29</v>
      </c>
      <c r="B14" s="31" t="s">
        <v>30</v>
      </c>
      <c r="C14" s="33" t="s">
        <v>59</v>
      </c>
      <c r="D14" s="39" t="s">
        <v>77</v>
      </c>
      <c r="E14" s="8" t="s">
        <v>78</v>
      </c>
      <c r="F14" s="23">
        <v>11913072</v>
      </c>
      <c r="G14" s="29">
        <v>11913072</v>
      </c>
      <c r="H14" s="28">
        <v>17826</v>
      </c>
      <c r="I14" s="22">
        <v>45505</v>
      </c>
      <c r="J14" s="26">
        <f>(Julho!J14)-H14</f>
        <v>8949102.129999999</v>
      </c>
    </row>
    <row r="15" spans="1:10" ht="13.5" customHeight="1" x14ac:dyDescent="0.25">
      <c r="A15" s="45" t="s">
        <v>73</v>
      </c>
      <c r="B15" s="31" t="s">
        <v>31</v>
      </c>
      <c r="C15" s="31" t="s">
        <v>60</v>
      </c>
      <c r="D15" s="37" t="s">
        <v>79</v>
      </c>
      <c r="E15" s="5">
        <v>45043</v>
      </c>
      <c r="F15" s="23">
        <v>1013664.24</v>
      </c>
      <c r="G15" s="23">
        <v>1013664.24</v>
      </c>
      <c r="H15" s="28">
        <v>20717.8</v>
      </c>
      <c r="I15" s="22">
        <v>45505</v>
      </c>
      <c r="J15" s="26">
        <f>(Julho!J15)-H15</f>
        <v>242916.39999999997</v>
      </c>
    </row>
    <row r="16" spans="1:10" ht="13.5" customHeight="1" x14ac:dyDescent="0.25">
      <c r="A16" s="4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3169.25</v>
      </c>
      <c r="I16" s="22">
        <v>45505</v>
      </c>
      <c r="J16" s="26">
        <f>(Julho!J16)-H16</f>
        <v>9443.5699999999961</v>
      </c>
    </row>
    <row r="17" spans="1:10" ht="13.5" customHeight="1" x14ac:dyDescent="0.25">
      <c r="A17" s="4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72741.490000000005</v>
      </c>
      <c r="I17" s="22">
        <v>45505</v>
      </c>
      <c r="J17" s="26">
        <f>(Julho!J17)-H17</f>
        <v>219666.68000000005</v>
      </c>
    </row>
    <row r="18" spans="1:10" ht="13.5" customHeight="1" x14ac:dyDescent="0.25">
      <c r="A18" s="4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13075</v>
      </c>
      <c r="I18" s="22">
        <v>45505</v>
      </c>
      <c r="J18" s="26">
        <f>(Julho!J18)-H18</f>
        <v>449</v>
      </c>
    </row>
    <row r="19" spans="1:10" ht="13.5" customHeight="1" x14ac:dyDescent="0.25">
      <c r="A19" s="4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23">
        <v>1397776.8</v>
      </c>
      <c r="G19" s="23">
        <v>1348034.4</v>
      </c>
      <c r="H19" s="28">
        <v>135204.1</v>
      </c>
      <c r="I19" s="22">
        <v>45505</v>
      </c>
      <c r="J19" s="26">
        <f>(Julho!J19)-H19</f>
        <v>1150236.5</v>
      </c>
    </row>
    <row r="20" spans="1:10" s="47" customFormat="1" ht="13.5" customHeight="1" x14ac:dyDescent="0.25">
      <c r="A20" s="45" t="s">
        <v>37</v>
      </c>
      <c r="B20" s="41" t="s">
        <v>38</v>
      </c>
      <c r="C20" s="41" t="s">
        <v>124</v>
      </c>
      <c r="D20" s="52" t="s">
        <v>81</v>
      </c>
      <c r="E20" s="43">
        <v>45107</v>
      </c>
      <c r="F20" s="44">
        <v>49431.48</v>
      </c>
      <c r="G20" s="44">
        <v>49431.48</v>
      </c>
      <c r="H20" s="28">
        <v>3865.95</v>
      </c>
      <c r="I20" s="46">
        <v>45505</v>
      </c>
      <c r="J20" s="51">
        <f>(Julho!J20)-H20</f>
        <v>2680.1100000000024</v>
      </c>
    </row>
    <row r="21" spans="1:10" ht="13.5" customHeight="1" x14ac:dyDescent="0.25">
      <c r="A21" s="4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17826</v>
      </c>
      <c r="I21" s="22">
        <v>45505</v>
      </c>
      <c r="J21" s="26">
        <f>(Julho!J21)-H21</f>
        <v>3101</v>
      </c>
    </row>
    <row r="22" spans="1:10" ht="13.5" customHeight="1" x14ac:dyDescent="0.25">
      <c r="A22" s="4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v>343900</v>
      </c>
      <c r="I22" s="22">
        <v>45505</v>
      </c>
      <c r="J22" s="26">
        <f>(Julho!J22)-H22</f>
        <v>930109.19000000018</v>
      </c>
    </row>
    <row r="23" spans="1:10" ht="13.5" customHeight="1" x14ac:dyDescent="0.25">
      <c r="A23" s="35" t="s">
        <v>42</v>
      </c>
      <c r="B23" s="31" t="s">
        <v>43</v>
      </c>
      <c r="C23" s="31" t="s">
        <v>65</v>
      </c>
      <c r="D23" s="37" t="s">
        <v>83</v>
      </c>
      <c r="E23" s="5">
        <v>45462</v>
      </c>
      <c r="F23" s="23">
        <v>39600</v>
      </c>
      <c r="G23" s="23">
        <v>39600</v>
      </c>
      <c r="H23" s="28">
        <v>3300</v>
      </c>
      <c r="I23" s="22">
        <v>45505</v>
      </c>
      <c r="J23" s="26">
        <f>(Julho!J23)-H23</f>
        <v>33000</v>
      </c>
    </row>
    <row r="24" spans="1:10" ht="13.5" customHeight="1" x14ac:dyDescent="0.25">
      <c r="A24" s="35" t="s">
        <v>44</v>
      </c>
      <c r="B24" s="31" t="s">
        <v>45</v>
      </c>
      <c r="C24" s="31" t="s">
        <v>104</v>
      </c>
      <c r="D24" s="37" t="s">
        <v>84</v>
      </c>
      <c r="E24" s="5">
        <v>45351</v>
      </c>
      <c r="F24" s="23">
        <v>20217.599999999999</v>
      </c>
      <c r="G24" s="23">
        <v>20217.599999999999</v>
      </c>
      <c r="H24" s="28">
        <v>1583.66</v>
      </c>
      <c r="I24" s="22">
        <v>45505</v>
      </c>
      <c r="J24" s="26">
        <f>(Julho!J24)-H24</f>
        <v>12332.989999999998</v>
      </c>
    </row>
    <row r="25" spans="1:10" ht="13.5" customHeight="1" x14ac:dyDescent="0.25">
      <c r="A25" s="35" t="s">
        <v>46</v>
      </c>
      <c r="B25" s="31" t="s">
        <v>47</v>
      </c>
      <c r="C25" s="31" t="s">
        <v>104</v>
      </c>
      <c r="D25" s="40" t="s">
        <v>85</v>
      </c>
      <c r="E25" s="4">
        <v>45449</v>
      </c>
      <c r="F25" s="23">
        <v>4320</v>
      </c>
      <c r="G25" s="23">
        <v>4320</v>
      </c>
      <c r="H25" s="28">
        <v>0</v>
      </c>
      <c r="I25" s="22">
        <v>45505</v>
      </c>
      <c r="J25" s="26">
        <f>(Julho!J25)-H25</f>
        <v>4000</v>
      </c>
    </row>
    <row r="26" spans="1:10" ht="13.5" customHeight="1" x14ac:dyDescent="0.25">
      <c r="A26" s="35" t="s">
        <v>98</v>
      </c>
      <c r="B26" s="31" t="s">
        <v>99</v>
      </c>
      <c r="C26" s="31" t="s">
        <v>104</v>
      </c>
      <c r="D26" s="37" t="s">
        <v>87</v>
      </c>
      <c r="E26" s="5">
        <v>44952</v>
      </c>
      <c r="F26" s="23">
        <v>2640</v>
      </c>
      <c r="G26" s="23">
        <v>2640</v>
      </c>
      <c r="H26" s="28">
        <v>110</v>
      </c>
      <c r="I26" s="22">
        <v>45505</v>
      </c>
      <c r="J26" s="26">
        <f>(Julho!J26)-H26</f>
        <v>550</v>
      </c>
    </row>
    <row r="27" spans="1:10" ht="13.5" customHeight="1" x14ac:dyDescent="0.25">
      <c r="A27" s="35" t="s">
        <v>89</v>
      </c>
      <c r="B27" s="31" t="s">
        <v>90</v>
      </c>
      <c r="C27" s="31" t="s">
        <v>104</v>
      </c>
      <c r="D27" s="37" t="s">
        <v>88</v>
      </c>
      <c r="E27" s="5">
        <v>45237</v>
      </c>
      <c r="F27" s="23">
        <v>54054</v>
      </c>
      <c r="G27" s="23">
        <v>54054</v>
      </c>
      <c r="H27" s="28">
        <v>4504.5</v>
      </c>
      <c r="I27" s="22">
        <v>45505</v>
      </c>
      <c r="J27" s="51">
        <f>(Julho!J27)-H27</f>
        <v>13507.5</v>
      </c>
    </row>
    <row r="28" spans="1:10" ht="13.5" customHeight="1" x14ac:dyDescent="0.25">
      <c r="A28" s="35" t="s">
        <v>91</v>
      </c>
      <c r="B28" s="31" t="s">
        <v>92</v>
      </c>
      <c r="C28" s="31" t="s">
        <v>93</v>
      </c>
      <c r="D28" s="37" t="s">
        <v>94</v>
      </c>
      <c r="E28" s="5">
        <v>45408</v>
      </c>
      <c r="F28" s="23">
        <v>43122.720000000001</v>
      </c>
      <c r="G28" s="23">
        <v>43122.720000000001</v>
      </c>
      <c r="H28" s="28">
        <v>3718.65</v>
      </c>
      <c r="I28" s="22">
        <v>45505</v>
      </c>
      <c r="J28" s="26">
        <f>(Julho!J28)-H28</f>
        <v>15076.9</v>
      </c>
    </row>
    <row r="29" spans="1:10" ht="13.5" customHeight="1" x14ac:dyDescent="0.25">
      <c r="A29" s="35" t="s">
        <v>96</v>
      </c>
      <c r="B29" s="31" t="s">
        <v>97</v>
      </c>
      <c r="C29" s="31" t="s">
        <v>95</v>
      </c>
      <c r="D29" s="37" t="s">
        <v>94</v>
      </c>
      <c r="E29" s="5">
        <v>45411</v>
      </c>
      <c r="F29" s="23">
        <v>12558</v>
      </c>
      <c r="G29" s="23">
        <v>12558</v>
      </c>
      <c r="H29" s="28">
        <v>1015</v>
      </c>
      <c r="I29" s="22">
        <v>45505</v>
      </c>
      <c r="J29" s="26">
        <f>(Julho!J29)-H29</f>
        <v>9642.5</v>
      </c>
    </row>
    <row r="30" spans="1:10" ht="13.5" customHeight="1" x14ac:dyDescent="0.25">
      <c r="A30" s="35" t="s">
        <v>48</v>
      </c>
      <c r="B30" s="31" t="s">
        <v>49</v>
      </c>
      <c r="C30" s="31" t="s">
        <v>66</v>
      </c>
      <c r="D30" s="37" t="s">
        <v>86</v>
      </c>
      <c r="E30" s="5">
        <v>45475</v>
      </c>
      <c r="F30" s="23">
        <v>279360.59999999998</v>
      </c>
      <c r="G30" s="23">
        <v>279360.59999999998</v>
      </c>
      <c r="H30" s="28">
        <v>12012.79</v>
      </c>
      <c r="I30" s="22">
        <v>45505</v>
      </c>
      <c r="J30" s="26">
        <f>(Julho!J30)-H30</f>
        <v>256044.15999999995</v>
      </c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7"/>
      <c r="E50" s="4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10"/>
      <c r="D84" s="7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</row>
    <row r="182" spans="1:10" ht="21" x14ac:dyDescent="0.35">
      <c r="A182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showGridLines="0" tabSelected="1" workbookViewId="0">
      <selection activeCell="F18" sqref="F18"/>
    </sheetView>
  </sheetViews>
  <sheetFormatPr defaultRowHeight="15" x14ac:dyDescent="0.25"/>
  <cols>
    <col min="1" max="1" width="55.85546875" bestFit="1" customWidth="1"/>
    <col min="2" max="2" width="6.140625" customWidth="1"/>
    <col min="3" max="3" width="13.85546875" customWidth="1"/>
    <col min="4" max="4" width="29.140625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6" t="s">
        <v>9</v>
      </c>
      <c r="B2" s="56"/>
      <c r="C2" s="56"/>
      <c r="D2" s="56"/>
      <c r="E2" s="56"/>
      <c r="F2" s="56"/>
      <c r="G2" s="56"/>
      <c r="H2" s="56"/>
      <c r="I2" s="56"/>
    </row>
    <row r="3" spans="1:10" x14ac:dyDescent="0.25">
      <c r="A3" s="17" t="s">
        <v>119</v>
      </c>
    </row>
    <row r="4" spans="1:10" ht="75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125</v>
      </c>
    </row>
    <row r="5" spans="1:10" ht="60" x14ac:dyDescent="0.25">
      <c r="A5" s="37" t="s">
        <v>126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55">
        <v>1019.2</v>
      </c>
      <c r="I5" s="22">
        <v>45536</v>
      </c>
      <c r="J5" s="26">
        <f>(Agosto!J5)-H5</f>
        <v>5619.420000000001</v>
      </c>
    </row>
    <row r="6" spans="1:10" ht="12.75" customHeight="1" x14ac:dyDescent="0.25">
      <c r="A6" s="35" t="s">
        <v>13</v>
      </c>
      <c r="B6" s="31" t="s">
        <v>14</v>
      </c>
      <c r="C6" s="31" t="s">
        <v>51</v>
      </c>
      <c r="D6" s="37" t="s">
        <v>68</v>
      </c>
      <c r="E6" s="25">
        <v>43745</v>
      </c>
      <c r="F6" s="26">
        <v>150000</v>
      </c>
      <c r="G6" s="26">
        <v>150000</v>
      </c>
      <c r="H6" s="55">
        <v>11567.6</v>
      </c>
      <c r="I6" s="22">
        <v>45536</v>
      </c>
      <c r="J6" s="26">
        <f>(Agosto!J6)-H6</f>
        <v>19325.499999999985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44">
        <v>940</v>
      </c>
      <c r="I7" s="22">
        <v>45536</v>
      </c>
      <c r="J7" s="26">
        <f>(Agosto!J7)-H7</f>
        <v>6580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44">
        <v>50000</v>
      </c>
      <c r="G8" s="44">
        <v>50000</v>
      </c>
      <c r="H8" s="44">
        <v>0</v>
      </c>
      <c r="I8" s="22">
        <v>45536</v>
      </c>
      <c r="J8" s="26">
        <f>(Agosto!J8)-H8</f>
        <v>47497.98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44">
        <v>3571.48</v>
      </c>
      <c r="I9" s="22">
        <v>45536</v>
      </c>
      <c r="J9" s="26">
        <f>(Agosto!J9)-H9</f>
        <v>10714.439999999999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1652.07</v>
      </c>
      <c r="I10" s="22">
        <v>45536</v>
      </c>
      <c r="J10" s="26">
        <f>(Agosto!J10)-H10</f>
        <v>17403.879999999997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5630.88</v>
      </c>
      <c r="I11" s="22">
        <v>45536</v>
      </c>
      <c r="J11" s="26">
        <f>(Agosto!J11)-H11</f>
        <v>82697.499999999985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11371.07</v>
      </c>
      <c r="I12" s="22">
        <v>45536</v>
      </c>
      <c r="J12" s="26">
        <f>(Agosto!J12)-H12</f>
        <v>179645.45000000004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15828.05</v>
      </c>
      <c r="I13" s="22">
        <v>45536</v>
      </c>
      <c r="J13" s="26">
        <f>(Agosto!J13)-H13</f>
        <v>280611.78000000009</v>
      </c>
    </row>
    <row r="14" spans="1:10" ht="13.5" customHeight="1" x14ac:dyDescent="0.25">
      <c r="A14" s="45" t="s">
        <v>29</v>
      </c>
      <c r="B14" s="31" t="s">
        <v>30</v>
      </c>
      <c r="C14" s="33" t="s">
        <v>59</v>
      </c>
      <c r="D14" s="39" t="s">
        <v>77</v>
      </c>
      <c r="E14" s="8" t="s">
        <v>78</v>
      </c>
      <c r="F14" s="23">
        <v>11913072</v>
      </c>
      <c r="G14" s="29">
        <v>11913072</v>
      </c>
      <c r="H14" s="28">
        <v>5075</v>
      </c>
      <c r="I14" s="22">
        <v>45536</v>
      </c>
      <c r="J14" s="26">
        <f>(Agosto!J14)-H14</f>
        <v>8944027.129999999</v>
      </c>
    </row>
    <row r="15" spans="1:10" ht="13.5" customHeight="1" x14ac:dyDescent="0.25">
      <c r="A15" s="45" t="s">
        <v>73</v>
      </c>
      <c r="B15" s="31" t="s">
        <v>31</v>
      </c>
      <c r="C15" s="31" t="s">
        <v>60</v>
      </c>
      <c r="D15" s="37" t="s">
        <v>79</v>
      </c>
      <c r="E15" s="5">
        <v>45043</v>
      </c>
      <c r="F15" s="23">
        <v>1013664.24</v>
      </c>
      <c r="G15" s="23">
        <v>1013664.24</v>
      </c>
      <c r="H15" s="28">
        <v>20642.919999999998</v>
      </c>
      <c r="I15" s="22">
        <v>45536</v>
      </c>
      <c r="J15" s="26">
        <f>(Agosto!J15)-H15</f>
        <v>222273.47999999998</v>
      </c>
    </row>
    <row r="16" spans="1:10" ht="13.5" customHeight="1" x14ac:dyDescent="0.25">
      <c r="A16" s="4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2769.23</v>
      </c>
      <c r="I16" s="22">
        <v>45536</v>
      </c>
      <c r="J16" s="26">
        <f>(Agosto!J16)-H16</f>
        <v>6674.3399999999965</v>
      </c>
    </row>
    <row r="17" spans="1:10" ht="13.5" customHeight="1" x14ac:dyDescent="0.25">
      <c r="A17" s="4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71846.2</v>
      </c>
      <c r="I17" s="22">
        <v>45536</v>
      </c>
      <c r="J17" s="26">
        <f>(Agosto!J17)-H17</f>
        <v>147820.48000000004</v>
      </c>
    </row>
    <row r="18" spans="1:10" ht="13.5" customHeight="1" x14ac:dyDescent="0.25">
      <c r="A18" s="45" t="s">
        <v>35</v>
      </c>
      <c r="B18" s="31" t="s">
        <v>36</v>
      </c>
      <c r="C18" s="31" t="s">
        <v>63</v>
      </c>
      <c r="D18" s="37" t="s">
        <v>80</v>
      </c>
      <c r="E18" s="5">
        <v>45104</v>
      </c>
      <c r="F18" s="23">
        <v>1397776.8</v>
      </c>
      <c r="G18" s="23">
        <v>1348034.4</v>
      </c>
      <c r="H18" s="28">
        <v>135204.1</v>
      </c>
      <c r="I18" s="22">
        <v>45536</v>
      </c>
      <c r="J18" s="26">
        <f>(Agosto!J19)-H18</f>
        <v>1015032.4</v>
      </c>
    </row>
    <row r="19" spans="1:10" ht="13.5" customHeight="1" x14ac:dyDescent="0.25">
      <c r="A19" s="45" t="s">
        <v>39</v>
      </c>
      <c r="B19" s="31" t="s">
        <v>30</v>
      </c>
      <c r="C19" s="31" t="s">
        <v>41</v>
      </c>
      <c r="D19" s="37" t="s">
        <v>40</v>
      </c>
      <c r="E19" s="5">
        <v>45141</v>
      </c>
      <c r="F19" s="23">
        <v>25020</v>
      </c>
      <c r="G19" s="23">
        <v>25020</v>
      </c>
      <c r="H19" s="28">
        <v>417</v>
      </c>
      <c r="I19" s="22">
        <v>45536</v>
      </c>
      <c r="J19" s="26">
        <f>(Agosto!J21)-H19</f>
        <v>2684</v>
      </c>
    </row>
    <row r="20" spans="1:10" ht="13.5" customHeight="1" x14ac:dyDescent="0.25">
      <c r="A20" s="45" t="s">
        <v>39</v>
      </c>
      <c r="B20" s="31" t="s">
        <v>30</v>
      </c>
      <c r="C20" s="31" t="s">
        <v>64</v>
      </c>
      <c r="D20" s="37" t="s">
        <v>82</v>
      </c>
      <c r="E20" s="5">
        <v>45169</v>
      </c>
      <c r="F20" s="23">
        <v>1339449.6000000001</v>
      </c>
      <c r="G20" s="23">
        <v>1339449.6000000001</v>
      </c>
      <c r="H20" s="28">
        <v>0</v>
      </c>
      <c r="I20" s="22">
        <v>45536</v>
      </c>
      <c r="J20" s="26">
        <f>(Agosto!J22)-H20</f>
        <v>930109.19000000018</v>
      </c>
    </row>
    <row r="21" spans="1:10" ht="13.5" customHeight="1" x14ac:dyDescent="0.25">
      <c r="A21" s="35" t="s">
        <v>42</v>
      </c>
      <c r="B21" s="31" t="s">
        <v>43</v>
      </c>
      <c r="C21" s="31" t="s">
        <v>65</v>
      </c>
      <c r="D21" s="37" t="s">
        <v>83</v>
      </c>
      <c r="E21" s="5">
        <v>45462</v>
      </c>
      <c r="F21" s="23">
        <v>39600</v>
      </c>
      <c r="G21" s="23">
        <v>39600</v>
      </c>
      <c r="H21" s="28">
        <v>3300</v>
      </c>
      <c r="I21" s="22">
        <v>45536</v>
      </c>
      <c r="J21" s="26">
        <f>(Agosto!J23)-H21</f>
        <v>29700</v>
      </c>
    </row>
    <row r="22" spans="1:10" ht="13.5" customHeight="1" x14ac:dyDescent="0.25">
      <c r="A22" s="35" t="s">
        <v>44</v>
      </c>
      <c r="B22" s="31" t="s">
        <v>45</v>
      </c>
      <c r="C22" s="31" t="s">
        <v>104</v>
      </c>
      <c r="D22" s="37" t="s">
        <v>84</v>
      </c>
      <c r="E22" s="5">
        <v>45351</v>
      </c>
      <c r="F22" s="23">
        <v>20217.599999999999</v>
      </c>
      <c r="G22" s="23">
        <v>20217.599999999999</v>
      </c>
      <c r="H22" s="28">
        <v>0</v>
      </c>
      <c r="I22" s="22">
        <v>45536</v>
      </c>
      <c r="J22" s="26">
        <f>(Agosto!J24)-H22</f>
        <v>12332.989999999998</v>
      </c>
    </row>
    <row r="23" spans="1:10" ht="13.5" customHeight="1" x14ac:dyDescent="0.25">
      <c r="A23" s="35" t="s">
        <v>46</v>
      </c>
      <c r="B23" s="31" t="s">
        <v>47</v>
      </c>
      <c r="C23" s="31" t="s">
        <v>104</v>
      </c>
      <c r="D23" s="40" t="s">
        <v>85</v>
      </c>
      <c r="E23" s="4">
        <v>45449</v>
      </c>
      <c r="F23" s="23">
        <v>4320</v>
      </c>
      <c r="G23" s="23">
        <v>4320</v>
      </c>
      <c r="H23" s="28">
        <v>0</v>
      </c>
      <c r="I23" s="22">
        <v>45536</v>
      </c>
      <c r="J23" s="26">
        <f>(Agosto!J25)-H23</f>
        <v>4000</v>
      </c>
    </row>
    <row r="24" spans="1:10" ht="13.5" customHeight="1" x14ac:dyDescent="0.25">
      <c r="A24" s="45" t="s">
        <v>98</v>
      </c>
      <c r="B24" s="31" t="s">
        <v>99</v>
      </c>
      <c r="C24" s="31" t="s">
        <v>104</v>
      </c>
      <c r="D24" s="37" t="s">
        <v>87</v>
      </c>
      <c r="E24" s="5">
        <v>44952</v>
      </c>
      <c r="F24" s="23">
        <v>2640</v>
      </c>
      <c r="G24" s="23">
        <v>2640</v>
      </c>
      <c r="H24" s="28">
        <v>0</v>
      </c>
      <c r="I24" s="22">
        <v>45536</v>
      </c>
      <c r="J24" s="26">
        <f>(Agosto!J26)-H24</f>
        <v>550</v>
      </c>
    </row>
    <row r="25" spans="1:10" ht="13.5" customHeight="1" x14ac:dyDescent="0.25">
      <c r="A25" s="35" t="s">
        <v>89</v>
      </c>
      <c r="B25" s="31" t="s">
        <v>90</v>
      </c>
      <c r="C25" s="31" t="s">
        <v>104</v>
      </c>
      <c r="D25" s="37" t="s">
        <v>88</v>
      </c>
      <c r="E25" s="5">
        <v>45237</v>
      </c>
      <c r="F25" s="23">
        <v>54054</v>
      </c>
      <c r="G25" s="23">
        <v>54054</v>
      </c>
      <c r="H25" s="28">
        <v>4504.5</v>
      </c>
      <c r="I25" s="22">
        <v>45536</v>
      </c>
      <c r="J25" s="26">
        <f>(Agosto!J27)-H25</f>
        <v>9003</v>
      </c>
    </row>
    <row r="26" spans="1:10" ht="13.5" customHeight="1" x14ac:dyDescent="0.25">
      <c r="A26" s="35" t="s">
        <v>91</v>
      </c>
      <c r="B26" s="31" t="s">
        <v>92</v>
      </c>
      <c r="C26" s="31" t="s">
        <v>93</v>
      </c>
      <c r="D26" s="37" t="s">
        <v>94</v>
      </c>
      <c r="E26" s="5">
        <v>45408</v>
      </c>
      <c r="F26" s="23">
        <v>43122.720000000001</v>
      </c>
      <c r="G26" s="23">
        <v>43122.720000000001</v>
      </c>
      <c r="H26" s="28">
        <v>3490.95</v>
      </c>
      <c r="I26" s="22">
        <v>45536</v>
      </c>
      <c r="J26" s="26">
        <f>(Agosto!J28)-H26</f>
        <v>11585.95</v>
      </c>
    </row>
    <row r="27" spans="1:10" ht="13.5" customHeight="1" x14ac:dyDescent="0.25">
      <c r="A27" s="35" t="s">
        <v>96</v>
      </c>
      <c r="B27" s="31" t="s">
        <v>97</v>
      </c>
      <c r="C27" s="31" t="s">
        <v>95</v>
      </c>
      <c r="D27" s="37" t="s">
        <v>94</v>
      </c>
      <c r="E27" s="5">
        <v>45411</v>
      </c>
      <c r="F27" s="23">
        <v>12558</v>
      </c>
      <c r="G27" s="23">
        <v>12558</v>
      </c>
      <c r="H27" s="28">
        <v>1015</v>
      </c>
      <c r="I27" s="22">
        <v>45536</v>
      </c>
      <c r="J27" s="26">
        <f>(Agosto!J29)-H27</f>
        <v>8627.5</v>
      </c>
    </row>
    <row r="28" spans="1:10" ht="13.5" customHeight="1" x14ac:dyDescent="0.25">
      <c r="A28" s="35" t="s">
        <v>48</v>
      </c>
      <c r="B28" s="31" t="s">
        <v>49</v>
      </c>
      <c r="C28" s="31" t="s">
        <v>66</v>
      </c>
      <c r="D28" s="37" t="s">
        <v>86</v>
      </c>
      <c r="E28" s="5">
        <v>45475</v>
      </c>
      <c r="F28" s="23">
        <v>279360.59999999998</v>
      </c>
      <c r="G28" s="23">
        <v>279360.59999999998</v>
      </c>
      <c r="H28" s="28">
        <v>21091.55</v>
      </c>
      <c r="I28" s="22">
        <v>45536</v>
      </c>
      <c r="J28" s="26">
        <f>(Agosto!J30)-H28</f>
        <v>234952.60999999996</v>
      </c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7"/>
      <c r="E30" s="4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10"/>
      <c r="D64" s="7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</row>
    <row r="161" spans="1:9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</row>
    <row r="162" spans="1:9" ht="21" x14ac:dyDescent="0.35">
      <c r="A162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Elaine Silva</dc:creator>
  <cp:lastModifiedBy>Thiago Willy de Carvalho Andrade</cp:lastModifiedBy>
  <cp:lastPrinted>2024-10-11T12:14:32Z</cp:lastPrinted>
  <dcterms:created xsi:type="dcterms:W3CDTF">2021-07-19T15:33:04Z</dcterms:created>
  <dcterms:modified xsi:type="dcterms:W3CDTF">2024-10-18T19:33:31Z</dcterms:modified>
</cp:coreProperties>
</file>