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4695" windowHeight="5655" activeTab="11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45621"/>
</workbook>
</file>

<file path=xl/calcChain.xml><?xml version="1.0" encoding="utf-8"?>
<calcChain xmlns="http://schemas.openxmlformats.org/spreadsheetml/2006/main">
  <c r="J29" i="10" l="1"/>
  <c r="J27" i="11" s="1"/>
  <c r="J27" i="12" s="1"/>
  <c r="J28" i="7"/>
  <c r="J30" i="7"/>
  <c r="J28" i="4"/>
  <c r="J27" i="4"/>
  <c r="J23" i="11"/>
  <c r="J23" i="12" s="1"/>
  <c r="J17" i="10"/>
  <c r="J15" i="11" l="1"/>
  <c r="J15" i="12" s="1"/>
  <c r="J20" i="1" l="1"/>
  <c r="J19" i="7"/>
  <c r="J5" i="8" l="1"/>
  <c r="J5" i="9" s="1"/>
  <c r="J5" i="10" s="1"/>
  <c r="J5" i="11" s="1"/>
  <c r="J5" i="12" s="1"/>
  <c r="J29" i="7" l="1"/>
  <c r="J29" i="8" s="1"/>
  <c r="J27" i="9" s="1"/>
  <c r="J27" i="10" s="1"/>
  <c r="J25" i="11" s="1"/>
  <c r="J25" i="12" s="1"/>
  <c r="J27" i="7"/>
  <c r="J21" i="1"/>
  <c r="J26" i="2"/>
  <c r="J30" i="8"/>
  <c r="J28" i="9" s="1"/>
  <c r="J28" i="10" s="1"/>
  <c r="J26" i="11" s="1"/>
  <c r="J26" i="12" s="1"/>
  <c r="J28" i="8"/>
  <c r="J26" i="9" s="1"/>
  <c r="J26" i="10" s="1"/>
  <c r="J24" i="11" s="1"/>
  <c r="J24" i="12" s="1"/>
  <c r="J25" i="8"/>
  <c r="J23" i="9" s="1"/>
  <c r="J23" i="10" s="1"/>
  <c r="J21" i="11" s="1"/>
  <c r="J21" i="12" s="1"/>
  <c r="J24" i="8"/>
  <c r="J22" i="9" s="1"/>
  <c r="J22" i="10" s="1"/>
  <c r="J20" i="11" s="1"/>
  <c r="J20" i="12" s="1"/>
  <c r="J23" i="8"/>
  <c r="J21" i="9" s="1"/>
  <c r="J21" i="10" s="1"/>
  <c r="J19" i="11" s="1"/>
  <c r="J19" i="12" s="1"/>
  <c r="J22" i="8"/>
  <c r="J20" i="9" s="1"/>
  <c r="J20" i="10" s="1"/>
  <c r="J18" i="11" s="1"/>
  <c r="J18" i="12" s="1"/>
  <c r="J21" i="8"/>
  <c r="J19" i="9" s="1"/>
  <c r="J19" i="10" s="1"/>
  <c r="J17" i="11" s="1"/>
  <c r="J17" i="12" s="1"/>
  <c r="J19" i="8"/>
  <c r="J18" i="9" s="1"/>
  <c r="J18" i="10" s="1"/>
  <c r="J16" i="11" s="1"/>
  <c r="J16" i="12" s="1"/>
  <c r="J18" i="8"/>
  <c r="J17" i="8"/>
  <c r="J17" i="9" s="1"/>
  <c r="J16" i="8"/>
  <c r="J16" i="9" s="1"/>
  <c r="J16" i="10" s="1"/>
  <c r="J15" i="8"/>
  <c r="J15" i="9" s="1"/>
  <c r="J15" i="10" s="1"/>
  <c r="J14" i="11" s="1"/>
  <c r="J14" i="12" s="1"/>
  <c r="J14" i="8"/>
  <c r="J14" i="9" s="1"/>
  <c r="J14" i="10" s="1"/>
  <c r="J13" i="11" s="1"/>
  <c r="J13" i="12" s="1"/>
  <c r="J13" i="8"/>
  <c r="J13" i="9" s="1"/>
  <c r="J13" i="10" s="1"/>
  <c r="J12" i="11" s="1"/>
  <c r="J12" i="12" s="1"/>
  <c r="J12" i="8"/>
  <c r="J12" i="9" s="1"/>
  <c r="J12" i="10" s="1"/>
  <c r="J11" i="11" s="1"/>
  <c r="J11" i="12" s="1"/>
  <c r="J11" i="8"/>
  <c r="J11" i="9" s="1"/>
  <c r="J11" i="10" s="1"/>
  <c r="J10" i="11" s="1"/>
  <c r="J10" i="12" s="1"/>
  <c r="J10" i="8"/>
  <c r="J10" i="9" s="1"/>
  <c r="J10" i="10" s="1"/>
  <c r="J9" i="11" s="1"/>
  <c r="J9" i="12" s="1"/>
  <c r="J9" i="8"/>
  <c r="J9" i="9" s="1"/>
  <c r="J9" i="10" s="1"/>
  <c r="J8" i="11" s="1"/>
  <c r="J8" i="12" s="1"/>
  <c r="J8" i="8"/>
  <c r="J8" i="9" s="1"/>
  <c r="J8" i="10" s="1"/>
  <c r="J7" i="11" s="1"/>
  <c r="J7" i="12" s="1"/>
  <c r="J7" i="8"/>
  <c r="J7" i="9" s="1"/>
  <c r="J7" i="10" s="1"/>
  <c r="J6" i="11" s="1"/>
  <c r="J6" i="12" s="1"/>
  <c r="J6" i="8"/>
  <c r="J6" i="9" s="1"/>
  <c r="J6" i="10" s="1"/>
  <c r="J8" i="7" l="1"/>
  <c r="J19" i="1"/>
  <c r="J17" i="7"/>
  <c r="J6" i="7"/>
  <c r="J7" i="7"/>
  <c r="J9" i="7"/>
  <c r="J10" i="7"/>
  <c r="J11" i="7"/>
  <c r="J12" i="7"/>
  <c r="J13" i="7"/>
  <c r="J14" i="7"/>
  <c r="J15" i="7"/>
  <c r="J16" i="7"/>
  <c r="J21" i="7"/>
  <c r="J22" i="7"/>
  <c r="J23" i="7"/>
  <c r="J24" i="7"/>
  <c r="J25" i="7"/>
  <c r="J5" i="7"/>
  <c r="J29" i="6" l="1"/>
  <c r="J30" i="6"/>
  <c r="J28" i="5"/>
  <c r="J27" i="5"/>
  <c r="J28" i="6"/>
  <c r="J7" i="6"/>
  <c r="J8" i="6"/>
  <c r="J9" i="6"/>
  <c r="J10" i="6"/>
  <c r="J11" i="6"/>
  <c r="J12" i="6"/>
  <c r="J13" i="6"/>
  <c r="J14" i="6"/>
  <c r="J15" i="6"/>
  <c r="J16" i="6"/>
  <c r="J17" i="6"/>
  <c r="J21" i="6"/>
  <c r="J22" i="6"/>
  <c r="J17" i="5"/>
  <c r="J21" i="5"/>
  <c r="J22" i="5"/>
  <c r="J11" i="5"/>
  <c r="J12" i="5"/>
  <c r="J13" i="5"/>
  <c r="J17" i="4"/>
  <c r="J15" i="5"/>
  <c r="J15" i="4"/>
  <c r="J11" i="4"/>
  <c r="J12" i="4"/>
  <c r="J13" i="4"/>
  <c r="J23" i="6"/>
  <c r="J25" i="6"/>
  <c r="J26" i="6"/>
  <c r="J24" i="4"/>
  <c r="J24" i="1"/>
  <c r="J23" i="4"/>
  <c r="J26" i="4"/>
  <c r="J24" i="2"/>
  <c r="J23" i="3" s="1"/>
  <c r="J25" i="2"/>
  <c r="J24" i="3"/>
  <c r="J21" i="3"/>
  <c r="J22" i="3"/>
  <c r="J25" i="3"/>
  <c r="J25" i="4" s="1"/>
  <c r="J26" i="3"/>
  <c r="J17" i="3"/>
  <c r="J11" i="3"/>
  <c r="J12" i="3"/>
  <c r="J13" i="3"/>
  <c r="J12" i="2"/>
  <c r="J13" i="2"/>
  <c r="J24" i="5" l="1"/>
  <c r="J17" i="2"/>
  <c r="J16" i="3" s="1"/>
  <c r="J16" i="4" s="1"/>
  <c r="J16" i="5" s="1"/>
  <c r="J18" i="2"/>
  <c r="J20" i="2"/>
  <c r="J19" i="3" s="1"/>
  <c r="J19" i="4" s="1"/>
  <c r="J19" i="5" s="1"/>
  <c r="J19" i="6" s="1"/>
  <c r="J21" i="2"/>
  <c r="J20" i="3" s="1"/>
  <c r="J23" i="5"/>
  <c r="J25" i="5"/>
  <c r="J27" i="6" s="1"/>
  <c r="J26" i="5"/>
  <c r="J15" i="3"/>
  <c r="J11" i="2"/>
  <c r="J20" i="4" l="1"/>
  <c r="J20" i="5" s="1"/>
  <c r="J20" i="6" s="1"/>
  <c r="J20" i="7" s="1"/>
  <c r="J20" i="8" s="1"/>
  <c r="J26" i="7"/>
  <c r="J26" i="8" s="1"/>
  <c r="J24" i="9" s="1"/>
  <c r="J24" i="10" s="1"/>
  <c r="J22" i="11" s="1"/>
  <c r="J22" i="12" s="1"/>
  <c r="J27" i="8"/>
  <c r="J25" i="9" s="1"/>
  <c r="J25" i="10" s="1"/>
  <c r="J24" i="6"/>
  <c r="J16" i="2"/>
  <c r="J5" i="2" l="1"/>
  <c r="J14" i="5"/>
  <c r="J22" i="4"/>
  <c r="J21" i="4"/>
  <c r="J14" i="4"/>
  <c r="J14" i="3"/>
  <c r="J27" i="2"/>
  <c r="J23" i="2"/>
  <c r="J22" i="2"/>
  <c r="J14" i="2"/>
  <c r="J15" i="2"/>
  <c r="J15" i="1"/>
  <c r="J16" i="1" l="1"/>
  <c r="J17" i="1"/>
  <c r="J18" i="1"/>
  <c r="J19" i="2"/>
  <c r="J18" i="3" s="1"/>
  <c r="J18" i="4" s="1"/>
  <c r="J18" i="5" s="1"/>
  <c r="J18" i="6" s="1"/>
  <c r="J18" i="7" s="1"/>
  <c r="H22" i="6"/>
  <c r="H22" i="5"/>
  <c r="H22" i="3"/>
  <c r="J23" i="1"/>
  <c r="J22" i="1"/>
  <c r="J25" i="1"/>
  <c r="J14" i="1"/>
  <c r="J13" i="1"/>
  <c r="J12" i="1"/>
  <c r="J11" i="1"/>
  <c r="J26" i="1" l="1"/>
  <c r="J10" i="1"/>
  <c r="J10" i="2" s="1"/>
  <c r="J10" i="3" s="1"/>
  <c r="J10" i="4" s="1"/>
  <c r="J10" i="5" s="1"/>
  <c r="J9" i="1"/>
  <c r="J9" i="2" s="1"/>
  <c r="J9" i="3" s="1"/>
  <c r="J9" i="4" s="1"/>
  <c r="J9" i="5" s="1"/>
  <c r="J8" i="2"/>
  <c r="J8" i="3" s="1"/>
  <c r="J8" i="4" s="1"/>
  <c r="J8" i="5" s="1"/>
  <c r="J7" i="2"/>
  <c r="J7" i="3" s="1"/>
  <c r="J7" i="4" s="1"/>
  <c r="J7" i="5"/>
  <c r="J6" i="2"/>
  <c r="J6" i="3" s="1"/>
  <c r="J6" i="4" s="1"/>
  <c r="J6" i="5" s="1"/>
  <c r="J6" i="6" s="1"/>
  <c r="J5" i="3"/>
  <c r="J5" i="4" s="1"/>
  <c r="J5" i="5" s="1"/>
  <c r="J5" i="6" s="1"/>
</calcChain>
</file>

<file path=xl/sharedStrings.xml><?xml version="1.0" encoding="utf-8"?>
<sst xmlns="http://schemas.openxmlformats.org/spreadsheetml/2006/main" count="1311" uniqueCount="132">
  <si>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</si>
  <si>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</si>
  <si>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</si>
  <si>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</si>
  <si>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</si>
  <si>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</si>
  <si>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</si>
  <si>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</si>
  <si>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</si>
  <si>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</si>
  <si>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</si>
  <si>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</si>
  <si>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</si>
  <si>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</si>
  <si>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</si>
  <si>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</si>
  <si>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</si>
  <si>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</si>
  <si>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</si>
  <si>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</si>
  <si>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</si>
  <si>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</si>
  <si>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</si>
  <si>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</si>
  <si>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</si>
  <si>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</si>
  <si>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</si>
  <si>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</si>
  <si>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</si>
  <si>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</si>
  <si>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</si>
  <si>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</si>
  <si>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05.989.476/0001-10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</si>
  <si>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</si>
  <si>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</si>
  <si>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</si>
  <si>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</si>
  <si>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</si>
  <si>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05.489.237/0001-00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</si>
  <si>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</si>
  <si>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</si>
  <si>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</si>
  <si>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MUNICK AUDITORES INDEPENDENTES S/S</t>
  </si>
  <si>
    <t>49.518.506/0001-86</t>
  </si>
  <si>
    <t>KURICA AMBIENTAL S.A.</t>
  </si>
  <si>
    <t>07.706.588/0002-23</t>
  </si>
  <si>
    <t>CODIE SOLUTIONS EM INFORMATICA LTDA</t>
  </si>
  <si>
    <t>21.762.058/0001-42</t>
  </si>
  <si>
    <t>GD TELECOMUNICAÇÕES LTDA.</t>
  </si>
  <si>
    <t>11.285.330/0001-97</t>
  </si>
  <si>
    <t>007/2019</t>
  </si>
  <si>
    <t>012/2019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</si>
  <si>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</si>
  <si>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</si>
  <si>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</si>
  <si>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</si>
  <si>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</si>
  <si>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</si>
  <si>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</si>
  <si>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</si>
  <si>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</si>
  <si>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007/2023</t>
  </si>
  <si>
    <t>015/2023</t>
  </si>
  <si>
    <t>011/2023</t>
  </si>
  <si>
    <t>014/2023</t>
  </si>
  <si>
    <t>004/2024</t>
  </si>
  <si>
    <t>003/2024</t>
  </si>
  <si>
    <t>Contratação de  empresa operadora de Plano Privado Empresarial de Assistencia Odontológica, DO TIPO PLANO BÁSICO, em regime de ADESÃO, devidamente autorizada pela Agencia Nacional de Saúde Suplementar - ANS.</t>
  </si>
  <si>
    <t>Contratação de  empresa especializada na prestação dos serviços de Terceirização de folha de Pagamento.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</si>
  <si>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</si>
  <si>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</si>
  <si>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</si>
  <si>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</si>
  <si>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</si>
  <si>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</si>
  <si>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</si>
  <si>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</si>
  <si>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</si>
  <si>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26/07/20223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</si>
  <si>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</si>
  <si>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</si>
  <si>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Contratação de empresa especializada em equipamentos CISCO, DELL, HP, QNAP, EMC e Extreme Networks para realização de serviço de suporte técnico, englobando manutenção preditiva, preventiva e corretiva, fornecendo serviços de suporte, e coordenação de serviços para a manutenção, reparo e/ou substituição de equipamentos</t>
  </si>
  <si>
    <t>Contrato a prestação do Serviço de Outsourcing para a
disponibilização dos equipamentos, conforme necessidade e conveniência da CTD - Computadores</t>
  </si>
  <si>
    <t>Contratação de empresa especializada para a prestação de serviços técnicos profissionais de auditoria independente, referente ao exercício de 2024 da Companhia de Tecnologia e Desenvolvimento S.A.</t>
  </si>
  <si>
    <t>Contratação de empresa especializada nos seriços de coleta de resíduos sólidos, bem como transporte, tratamento e/ou disposição adequada de resíduos, co a disponibilização de container para armazenamento</t>
  </si>
  <si>
    <t>Prestação dos serviços de manutenção e hospedagem, contemplando: Suporte, Resolução de incidentes, Desenvolvimento e Hospedagm</t>
  </si>
  <si>
    <t>Contratação de empresa especializada para o provimento de dados móveis, minutos de voz e Short Message Service (SMS), autorizada e/ou credenciada conforme regulamentação da Agência Nacional de Telecomunicações – ANATEL, na modalidade de processamento de cobrança reversa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</si>
  <si>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</si>
  <si>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</si>
  <si>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</si>
  <si>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</si>
  <si>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</si>
  <si>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</si>
  <si>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</si>
  <si>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</si>
  <si>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</si>
  <si>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</si>
  <si>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</si>
  <si>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</si>
  <si>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</si>
  <si>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PORTO SEGURO COMPANHIA DE SEGUROS GERAIS</t>
  </si>
  <si>
    <t>61.198.164/0001-60</t>
  </si>
  <si>
    <t>003/2023</t>
  </si>
  <si>
    <t>Contratação de Apólice de Seguro de Equipamentos Portáteis de terceiros</t>
  </si>
  <si>
    <t>Ordem de Compra</t>
  </si>
  <si>
    <t>F.S.M. LOCAÇÕES E TRANSPORTES LTDA</t>
  </si>
  <si>
    <t>15.110.131/0001-07</t>
  </si>
  <si>
    <t>005/2023</t>
  </si>
  <si>
    <t>Contratação de empresa especializada na prestação de serviços de transporte de passageiros da Companhia de Tecnlogia e Desenvolvimento S.A., tipo onibus, com capacidade de no minimo 27 (vinte e sete) lugares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</si>
  <si>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</si>
  <si>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</si>
  <si>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01/01/2024 a 31/01/2024</t>
  </si>
  <si>
    <t>01/02/2024 a 29/02/2024</t>
  </si>
  <si>
    <t>01/03/2024 a 31/03/2024</t>
  </si>
  <si>
    <t>01/04/2024 a 30/04/2024</t>
  </si>
  <si>
    <t>01/05/2024 a 31/05/2024</t>
  </si>
  <si>
    <t>01/06/2024 a 30/06/2024</t>
  </si>
  <si>
    <t>01/07/2024 a 31/07/2024</t>
  </si>
  <si>
    <t>01/08/2024 a 31/08/2024</t>
  </si>
  <si>
    <t>01/10/2024 a 31/10/2024</t>
  </si>
  <si>
    <t>01/12/2024 a 31/12/2024</t>
  </si>
  <si>
    <t>01/09/2024 a 30/09/2024</t>
  </si>
  <si>
    <t>01/11/2024 a 30/11/2024</t>
  </si>
  <si>
    <t>Contrato de Prestação de Serviços de Outsourcing de Equipamentos de InformáticaComércio, Locação e Serviços LTDA</t>
  </si>
  <si>
    <t>Valor atual do contrato</t>
  </si>
  <si>
    <t>008/2023</t>
  </si>
  <si>
    <t>Contratação de empresa especializada para o provimento de dados móveis, minutos de voz e Short Message Service (SMS)</t>
  </si>
  <si>
    <t>012/2023</t>
  </si>
  <si>
    <t>Saldo Remanescente</t>
  </si>
  <si>
    <t>DENTAL PLUS CONVÊNIO ODONTOLÓGICO LTDA</t>
  </si>
  <si>
    <t>008/2024</t>
  </si>
  <si>
    <t>Contratação de empresa especializada em Assistência Odontológica, do tipo plano básico, com procedimentos em regime de adesão devidamente autorizada pela Agência Nacional de Saúde Suplementar – 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</si>
</sst>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63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6" fillId="0" borderId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37" borderId="14">
      <alignment horizontal="center" vertical="top" wrapText="1"/>
    </xf>
  </cellStyleXfs>
  <cellXfs count="80">
    <xf numFmtId="0" fontId="0" fillId="0" borderId="0" xfId="0"/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left" vertical="top" wrapText="1"/>
    </xf>
    <xf numFmtId="0" fontId="24" fillId="33" borderId="10" xfId="0" applyFont="1" applyFill="1" applyBorder="1" applyAlignment="1">
      <alignment horizontal="center" vertical="top" wrapText="1"/>
    </xf>
    <xf numFmtId="14" fontId="16" fillId="0" borderId="11" xfId="0" applyNumberFormat="1" applyFont="1" applyBorder="1" applyAlignment="1">
      <alignment horizontal="left" vertical="center"/>
    </xf>
    <xf numFmtId="14" fontId="24" fillId="33" borderId="10" xfId="0" applyNumberFormat="1" applyFont="1" applyFill="1" applyBorder="1" applyAlignment="1">
      <alignment horizontal="center" vertical="top" wrapText="1"/>
    </xf>
    <xf numFmtId="4" fontId="24" fillId="33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14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horizontal="center" vertical="top" wrapText="1"/>
    </xf>
    <xf numFmtId="43" fontId="24" fillId="0" borderId="10" xfId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4" fontId="0" fillId="33" borderId="10" xfId="0" applyNumberForma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9" fillId="35" borderId="10" xfId="0" applyNumberFormat="1" applyFont="1" applyFill="1" applyBorder="1" applyAlignment="1">
      <alignment horizontal="center" vertical="top" wrapText="1"/>
    </xf>
    <xf numFmtId="14" fontId="0" fillId="36" borderId="10" xfId="0" applyNumberFormat="1" applyFill="1" applyBorder="1" applyAlignment="1">
      <alignment horizontal="center" vertical="top" wrapText="1"/>
    </xf>
    <xf numFmtId="164" fontId="19" fillId="36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top" wrapText="1"/>
    </xf>
    <xf numFmtId="164" fontId="19" fillId="0" borderId="10" xfId="1" applyNumberFormat="1" applyFont="1" applyFill="1" applyBorder="1" applyAlignment="1">
      <alignment horizontal="center" vertical="top" wrapText="1"/>
    </xf>
    <xf numFmtId="164" fontId="19" fillId="0" borderId="10" xfId="1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top"/>
    </xf>
    <xf numFmtId="0" fontId="19" fillId="33" borderId="1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64" fontId="19" fillId="33" borderId="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left" vertical="center" wrapText="1"/>
    </xf>
    <xf numFmtId="14" fontId="19" fillId="0" borderId="10" xfId="0" applyNumberFormat="1" applyFont="1" applyFill="1" applyBorder="1" applyAlignment="1">
      <alignment horizontal="center" vertical="top"/>
    </xf>
    <xf numFmtId="164" fontId="19" fillId="0" borderId="10" xfId="0" applyNumberFormat="1" applyFont="1" applyFill="1" applyBorder="1" applyAlignment="1">
      <alignment horizontal="center" vertical="top"/>
    </xf>
    <xf numFmtId="0" fontId="0" fillId="0" borderId="0" xfId="0" applyBorder="1"/>
    <xf numFmtId="43" fontId="0" fillId="0" borderId="0" xfId="1" applyFont="1" applyBorder="1"/>
    <xf numFmtId="14" fontId="19" fillId="33" borderId="10" xfId="0" applyNumberFormat="1" applyFont="1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top"/>
    </xf>
    <xf numFmtId="164" fontId="19" fillId="33" borderId="10" xfId="0" applyNumberFormat="1" applyFont="1" applyFill="1" applyBorder="1" applyAlignment="1">
      <alignment horizontal="center" vertical="center"/>
    </xf>
    <xf numFmtId="4" fontId="19" fillId="33" borderId="10" xfId="0" applyNumberFormat="1" applyFont="1" applyFill="1" applyBorder="1" applyAlignment="1">
      <alignment horizontal="center" vertical="top"/>
    </xf>
    <xf numFmtId="164" fontId="19" fillId="0" borderId="10" xfId="1" applyNumberFormat="1" applyFont="1" applyFill="1" applyBorder="1" applyAlignment="1">
      <alignment horizontal="center" vertical="center"/>
    </xf>
    <xf numFmtId="17" fontId="19" fillId="33" borderId="10" xfId="0" applyNumberFormat="1" applyFont="1" applyFill="1" applyBorder="1" applyAlignment="1">
      <alignment horizontal="center" vertical="center"/>
    </xf>
    <xf numFmtId="164" fontId="24" fillId="0" borderId="10" xfId="1" applyNumberFormat="1" applyFont="1" applyFill="1" applyBorder="1" applyAlignment="1">
      <alignment horizontal="center" vertical="top"/>
    </xf>
    <xf numFmtId="17" fontId="19" fillId="0" borderId="10" xfId="0" applyNumberFormat="1" applyFont="1" applyFill="1" applyBorder="1" applyAlignment="1">
      <alignment horizontal="center" vertical="center"/>
    </xf>
    <xf numFmtId="164" fontId="19" fillId="0" borderId="10" xfId="0" applyNumberFormat="1" applyFont="1" applyFill="1" applyBorder="1" applyAlignment="1">
      <alignment horizontal="center" vertical="center"/>
    </xf>
    <xf numFmtId="164" fontId="19" fillId="38" borderId="10" xfId="0" applyNumberFormat="1" applyFont="1" applyFill="1" applyBorder="1" applyAlignment="1">
      <alignment horizontal="center" vertical="top"/>
    </xf>
    <xf numFmtId="164" fontId="19" fillId="38" borderId="10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</cellXfs>
  <cellStyles count="6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54"/>
    <cellStyle name="Moeda [0] 2" xfId="52"/>
    <cellStyle name="Moeda [0] 3" xfId="53"/>
    <cellStyle name="Moeda [0] 4" xfId="51"/>
    <cellStyle name="Moeda 10" xfId="51"/>
    <cellStyle name="Moeda 2" xfId="52"/>
    <cellStyle name="Moeda 3" xfId="44"/>
    <cellStyle name="Moeda 4" xfId="45"/>
    <cellStyle name="Moeda 5" xfId="46"/>
    <cellStyle name="Moeda 6" xfId="47"/>
    <cellStyle name="Moeda 7" xfId="48"/>
    <cellStyle name="Moeda 8" xfId="49"/>
    <cellStyle name="Moeda 9" xfId="53"/>
    <cellStyle name="Neutra" xfId="9" builtinId="28" customBuiltin="1"/>
    <cellStyle name="Normal" xfId="0" builtinId="0"/>
    <cellStyle name="Normal 2" xfId="50"/>
    <cellStyle name="Normal 3" xfId="43"/>
    <cellStyle name="Nota" xfId="16" builtinId="10" customBuiltin="1"/>
    <cellStyle name="Porcentagem 2" xfId="52"/>
    <cellStyle name="Porcentagem 3" xfId="53"/>
    <cellStyle name="Porcentagem 4" xfId="5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  <cellStyle name="Vírgula 2" xfId="52"/>
    <cellStyle name="Vírgula 3" xfId="53"/>
    <cellStyle name="Vírgula 4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zoomScaleNormal="100" zoomScaleSheetLayoutView="90" workbookViewId="0">
      <selection activeCell="J14" sqref="J14"/>
    </sheetView>
  </sheetViews>
  <sheetFormatPr defaultRowHeight="15" x14ac:dyDescent="0.25"/>
  <cols>
    <col min="1" max="1" width="70.5703125" bestFit="1" customWidth="1"/>
    <col min="2" max="2" width="22.140625" bestFit="1" customWidth="1"/>
    <col min="3" max="3" width="13.85546875" customWidth="1"/>
    <col min="4" max="4" width="62.42578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111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124</v>
      </c>
      <c r="H4" s="15" t="s">
        <v>6</v>
      </c>
      <c r="I4" s="14" t="s">
        <v>7</v>
      </c>
      <c r="J4" s="14" t="s">
        <v>128</v>
      </c>
    </row>
    <row r="5" spans="1:10" x14ac:dyDescent="0.25">
      <c r="A5" s="37" t="s">
        <v>11</v>
      </c>
      <c r="B5" s="34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30">
        <v>1264.2</v>
      </c>
      <c r="I5" s="25">
        <v>45292</v>
      </c>
      <c r="J5" s="29">
        <v>15272.42</v>
      </c>
    </row>
    <row r="6" spans="1:10" x14ac:dyDescent="0.25">
      <c r="A6" s="38" t="s">
        <v>13</v>
      </c>
      <c r="B6" s="34" t="s">
        <v>14</v>
      </c>
      <c r="C6" s="34" t="s">
        <v>51</v>
      </c>
      <c r="D6" s="39" t="s">
        <v>68</v>
      </c>
      <c r="E6" s="28">
        <v>43745</v>
      </c>
      <c r="F6" s="29">
        <v>150000</v>
      </c>
      <c r="G6" s="29">
        <v>150000</v>
      </c>
      <c r="H6" s="30">
        <v>9776.2999999999993</v>
      </c>
      <c r="I6" s="25">
        <v>45292</v>
      </c>
      <c r="J6" s="29">
        <v>101118.5</v>
      </c>
    </row>
    <row r="7" spans="1:10" ht="13.5" customHeight="1" x14ac:dyDescent="0.25">
      <c r="A7" s="38" t="s">
        <v>15</v>
      </c>
      <c r="B7" s="34" t="s">
        <v>16</v>
      </c>
      <c r="C7" s="34" t="s">
        <v>52</v>
      </c>
      <c r="D7" s="33" t="s">
        <v>69</v>
      </c>
      <c r="E7" s="5">
        <v>43951</v>
      </c>
      <c r="F7" s="26">
        <v>11280</v>
      </c>
      <c r="G7" s="26">
        <v>11280</v>
      </c>
      <c r="H7" s="26">
        <v>940</v>
      </c>
      <c r="I7" s="25">
        <v>45292</v>
      </c>
      <c r="J7" s="26">
        <v>2820</v>
      </c>
    </row>
    <row r="8" spans="1:10" ht="13.5" customHeight="1" x14ac:dyDescent="0.25">
      <c r="A8" s="38" t="s">
        <v>17</v>
      </c>
      <c r="B8" s="34" t="s">
        <v>18</v>
      </c>
      <c r="C8" s="34" t="s">
        <v>53</v>
      </c>
      <c r="D8" s="33" t="s">
        <v>70</v>
      </c>
      <c r="E8" s="5">
        <v>44041</v>
      </c>
      <c r="F8" s="26">
        <v>60072</v>
      </c>
      <c r="G8" s="26">
        <v>60072</v>
      </c>
      <c r="H8" s="26">
        <v>2438.86</v>
      </c>
      <c r="I8" s="25">
        <v>45292</v>
      </c>
      <c r="J8" s="26">
        <v>6651.8</v>
      </c>
    </row>
    <row r="9" spans="1:10" ht="13.5" customHeight="1" x14ac:dyDescent="0.25">
      <c r="A9" s="38" t="s">
        <v>19</v>
      </c>
      <c r="B9" s="34" t="s">
        <v>20</v>
      </c>
      <c r="C9" s="34" t="s">
        <v>54</v>
      </c>
      <c r="D9" s="33" t="s">
        <v>71</v>
      </c>
      <c r="E9" s="5">
        <v>44482</v>
      </c>
      <c r="F9" s="26">
        <v>42857.760000000002</v>
      </c>
      <c r="G9" s="26">
        <v>42857.760000000002</v>
      </c>
      <c r="H9" s="26">
        <v>3571.48</v>
      </c>
      <c r="I9" s="25">
        <v>45292</v>
      </c>
      <c r="J9" s="26">
        <f>F9-H9</f>
        <v>39286.28</v>
      </c>
    </row>
    <row r="10" spans="1:10" ht="13.5" customHeight="1" x14ac:dyDescent="0.25">
      <c r="A10" s="38" t="s">
        <v>21</v>
      </c>
      <c r="B10" s="35" t="s">
        <v>22</v>
      </c>
      <c r="C10" s="34" t="s">
        <v>55</v>
      </c>
      <c r="D10" s="33" t="s">
        <v>72</v>
      </c>
      <c r="E10" s="5">
        <v>44586</v>
      </c>
      <c r="F10" s="26">
        <v>36414</v>
      </c>
      <c r="G10" s="26">
        <v>36414</v>
      </c>
      <c r="H10" s="27">
        <v>1924.88</v>
      </c>
      <c r="I10" s="25">
        <v>45292</v>
      </c>
      <c r="J10" s="26">
        <f>34395.1-H10</f>
        <v>32470.219999999998</v>
      </c>
    </row>
    <row r="11" spans="1:10" ht="13.5" customHeight="1" x14ac:dyDescent="0.25">
      <c r="A11" s="38" t="s">
        <v>23</v>
      </c>
      <c r="B11" s="34" t="s">
        <v>24</v>
      </c>
      <c r="C11" s="34" t="s">
        <v>56</v>
      </c>
      <c r="D11" s="33" t="s">
        <v>74</v>
      </c>
      <c r="E11" s="5">
        <v>44755</v>
      </c>
      <c r="F11" s="26">
        <v>212364</v>
      </c>
      <c r="G11" s="26">
        <v>5899</v>
      </c>
      <c r="H11" s="27">
        <v>5194.6499999999996</v>
      </c>
      <c r="I11" s="25">
        <v>45292</v>
      </c>
      <c r="J11" s="26">
        <f>132437.61-H11</f>
        <v>127242.95999999999</v>
      </c>
    </row>
    <row r="12" spans="1:10" ht="13.5" customHeight="1" x14ac:dyDescent="0.25">
      <c r="A12" s="38" t="s">
        <v>25</v>
      </c>
      <c r="B12" s="34" t="s">
        <v>26</v>
      </c>
      <c r="C12" s="34" t="s">
        <v>57</v>
      </c>
      <c r="D12" s="33" t="s">
        <v>75</v>
      </c>
      <c r="E12" s="5">
        <v>44866</v>
      </c>
      <c r="F12" s="6">
        <v>410220</v>
      </c>
      <c r="G12" s="26">
        <v>11395</v>
      </c>
      <c r="H12" s="27">
        <v>9258.67</v>
      </c>
      <c r="I12" s="25">
        <v>45292</v>
      </c>
      <c r="J12" s="26">
        <f>285901.82-H12</f>
        <v>276643.15000000002</v>
      </c>
    </row>
    <row r="13" spans="1:10" ht="13.5" customHeight="1" x14ac:dyDescent="0.25">
      <c r="A13" s="38" t="s">
        <v>27</v>
      </c>
      <c r="B13" s="34" t="s">
        <v>28</v>
      </c>
      <c r="C13" s="34" t="s">
        <v>58</v>
      </c>
      <c r="D13" s="33" t="s">
        <v>76</v>
      </c>
      <c r="E13" s="5">
        <v>44835</v>
      </c>
      <c r="F13" s="6">
        <v>585412.56000000006</v>
      </c>
      <c r="G13" s="26">
        <v>16261.46</v>
      </c>
      <c r="H13" s="27">
        <v>14988.08</v>
      </c>
      <c r="I13" s="25">
        <v>45292</v>
      </c>
      <c r="J13" s="26">
        <f>451360.45-H13</f>
        <v>436372.37</v>
      </c>
    </row>
    <row r="14" spans="1:10" ht="13.5" customHeight="1" x14ac:dyDescent="0.25">
      <c r="A14" s="38" t="s">
        <v>29</v>
      </c>
      <c r="B14" s="34" t="s">
        <v>30</v>
      </c>
      <c r="C14" s="36" t="s">
        <v>59</v>
      </c>
      <c r="D14" s="16" t="s">
        <v>77</v>
      </c>
      <c r="E14" s="8">
        <v>45133</v>
      </c>
      <c r="F14" s="26">
        <v>11913072</v>
      </c>
      <c r="G14" s="32">
        <v>11913072</v>
      </c>
      <c r="H14" s="27">
        <v>276686</v>
      </c>
      <c r="I14" s="25">
        <v>45292</v>
      </c>
      <c r="J14" s="26">
        <f>11274111.65-H14</f>
        <v>10997425.65</v>
      </c>
    </row>
    <row r="15" spans="1:10" ht="13.5" customHeight="1" x14ac:dyDescent="0.25">
      <c r="A15" s="38" t="s">
        <v>100</v>
      </c>
      <c r="B15" s="34" t="s">
        <v>101</v>
      </c>
      <c r="C15" s="36" t="s">
        <v>102</v>
      </c>
      <c r="D15" s="16" t="s">
        <v>103</v>
      </c>
      <c r="E15" s="8">
        <v>45105</v>
      </c>
      <c r="F15" s="26">
        <v>738602.59</v>
      </c>
      <c r="G15" s="26">
        <v>738602.59</v>
      </c>
      <c r="H15" s="27">
        <v>53860.95</v>
      </c>
      <c r="I15" s="25">
        <v>45292</v>
      </c>
      <c r="J15" s="26">
        <f>528481.01-H15</f>
        <v>474620.06</v>
      </c>
    </row>
    <row r="16" spans="1:10" ht="13.5" customHeight="1" x14ac:dyDescent="0.25">
      <c r="A16" s="38" t="s">
        <v>73</v>
      </c>
      <c r="B16" s="34" t="s">
        <v>31</v>
      </c>
      <c r="C16" s="34" t="s">
        <v>60</v>
      </c>
      <c r="D16" s="33" t="s">
        <v>79</v>
      </c>
      <c r="E16" s="5">
        <v>45043</v>
      </c>
      <c r="F16" s="26">
        <v>1013664.24</v>
      </c>
      <c r="G16" s="26">
        <v>1013664.24</v>
      </c>
      <c r="H16" s="27">
        <v>26940.14</v>
      </c>
      <c r="I16" s="25">
        <v>45292</v>
      </c>
      <c r="J16" s="26">
        <f>584852.48-H16</f>
        <v>557912.34</v>
      </c>
    </row>
    <row r="17" spans="1:10" ht="14.25" customHeight="1" x14ac:dyDescent="0.25">
      <c r="A17" s="38" t="s">
        <v>109</v>
      </c>
      <c r="B17" s="34" t="s">
        <v>32</v>
      </c>
      <c r="C17" s="34" t="s">
        <v>61</v>
      </c>
      <c r="D17" s="16" t="s">
        <v>110</v>
      </c>
      <c r="E17" s="5">
        <v>45175</v>
      </c>
      <c r="F17" s="26">
        <v>33908.160000000003</v>
      </c>
      <c r="G17" s="26">
        <v>33908.160000000003</v>
      </c>
      <c r="H17" s="27">
        <v>2770.92</v>
      </c>
      <c r="I17" s="25">
        <v>45292</v>
      </c>
      <c r="J17" s="26">
        <f>28308.51-H17</f>
        <v>25537.589999999997</v>
      </c>
    </row>
    <row r="18" spans="1:10" ht="13.5" customHeight="1" x14ac:dyDescent="0.25">
      <c r="A18" s="38" t="s">
        <v>33</v>
      </c>
      <c r="B18" s="34" t="s">
        <v>34</v>
      </c>
      <c r="C18" s="34" t="s">
        <v>62</v>
      </c>
      <c r="D18" s="16" t="s">
        <v>110</v>
      </c>
      <c r="E18" s="5">
        <v>45175</v>
      </c>
      <c r="F18" s="26">
        <v>1110492.24</v>
      </c>
      <c r="G18" s="26">
        <v>1110492.24</v>
      </c>
      <c r="H18" s="27">
        <v>174491.12</v>
      </c>
      <c r="I18" s="25">
        <v>45292</v>
      </c>
      <c r="J18" s="26">
        <f>1026492.24-H18</f>
        <v>852001.12</v>
      </c>
    </row>
    <row r="19" spans="1:10" ht="13.5" customHeight="1" x14ac:dyDescent="0.25">
      <c r="A19" s="38" t="s">
        <v>105</v>
      </c>
      <c r="B19" s="34" t="s">
        <v>106</v>
      </c>
      <c r="C19" s="34" t="s">
        <v>107</v>
      </c>
      <c r="D19" s="33" t="s">
        <v>108</v>
      </c>
      <c r="E19" s="5">
        <v>45058</v>
      </c>
      <c r="F19" s="26">
        <v>168000</v>
      </c>
      <c r="G19" s="26">
        <v>168000</v>
      </c>
      <c r="H19" s="27">
        <v>14000</v>
      </c>
      <c r="I19" s="25">
        <v>45292</v>
      </c>
      <c r="J19" s="26">
        <f>112000-H19</f>
        <v>98000</v>
      </c>
    </row>
    <row r="20" spans="1:10" ht="13.5" customHeight="1" x14ac:dyDescent="0.25">
      <c r="A20" s="38" t="s">
        <v>35</v>
      </c>
      <c r="B20" s="34" t="s">
        <v>36</v>
      </c>
      <c r="C20" s="34" t="s">
        <v>63</v>
      </c>
      <c r="D20" s="33" t="s">
        <v>80</v>
      </c>
      <c r="E20" s="5">
        <v>45104</v>
      </c>
      <c r="F20" s="26">
        <v>1348034.4</v>
      </c>
      <c r="G20" s="26">
        <v>1348034.4</v>
      </c>
      <c r="H20" s="27">
        <v>112336.2</v>
      </c>
      <c r="I20" s="25">
        <v>45292</v>
      </c>
      <c r="J20" s="26">
        <f>786353.4-H20</f>
        <v>674017.20000000007</v>
      </c>
    </row>
    <row r="21" spans="1:10" s="50" customFormat="1" ht="13.5" customHeight="1" x14ac:dyDescent="0.25">
      <c r="A21" s="48" t="s">
        <v>37</v>
      </c>
      <c r="B21" s="44" t="s">
        <v>38</v>
      </c>
      <c r="C21" s="44" t="s">
        <v>127</v>
      </c>
      <c r="D21" s="56" t="s">
        <v>81</v>
      </c>
      <c r="E21" s="46">
        <v>45107</v>
      </c>
      <c r="F21" s="47">
        <v>49431.48</v>
      </c>
      <c r="G21" s="47">
        <v>49431.48</v>
      </c>
      <c r="H21" s="31">
        <v>7731.9</v>
      </c>
      <c r="I21" s="49">
        <v>45292</v>
      </c>
      <c r="J21" s="47">
        <f>33607.68-H21</f>
        <v>25875.78</v>
      </c>
    </row>
    <row r="22" spans="1:10" ht="13.5" customHeight="1" x14ac:dyDescent="0.25">
      <c r="A22" s="38" t="s">
        <v>39</v>
      </c>
      <c r="B22" s="34" t="s">
        <v>30</v>
      </c>
      <c r="C22" s="34" t="s">
        <v>41</v>
      </c>
      <c r="D22" s="33" t="s">
        <v>123</v>
      </c>
      <c r="E22" s="5">
        <v>45141</v>
      </c>
      <c r="F22" s="26">
        <v>25020</v>
      </c>
      <c r="G22" s="26">
        <v>25020</v>
      </c>
      <c r="H22" s="27">
        <v>417</v>
      </c>
      <c r="I22" s="25">
        <v>45292</v>
      </c>
      <c r="J22" s="26">
        <f>24186-H22</f>
        <v>23769</v>
      </c>
    </row>
    <row r="23" spans="1:10" ht="13.5" customHeight="1" x14ac:dyDescent="0.25">
      <c r="A23" s="38" t="s">
        <v>39</v>
      </c>
      <c r="B23" s="34" t="s">
        <v>30</v>
      </c>
      <c r="C23" s="34" t="s">
        <v>64</v>
      </c>
      <c r="D23" s="33" t="s">
        <v>82</v>
      </c>
      <c r="E23" s="5">
        <v>45169</v>
      </c>
      <c r="F23" s="26">
        <v>1339449.6000000001</v>
      </c>
      <c r="G23" s="26">
        <v>1339449.6000000001</v>
      </c>
      <c r="H23" s="27">
        <v>0</v>
      </c>
      <c r="I23" s="25">
        <v>45292</v>
      </c>
      <c r="J23" s="26">
        <f>G23-6629.13</f>
        <v>1332820.4700000002</v>
      </c>
    </row>
    <row r="24" spans="1:10" ht="13.5" customHeight="1" x14ac:dyDescent="0.25">
      <c r="A24" s="38" t="s">
        <v>48</v>
      </c>
      <c r="B24" s="34" t="s">
        <v>49</v>
      </c>
      <c r="C24" s="34" t="s">
        <v>125</v>
      </c>
      <c r="D24" s="33" t="s">
        <v>126</v>
      </c>
      <c r="E24" s="5">
        <v>45079</v>
      </c>
      <c r="F24" s="26">
        <v>6792000</v>
      </c>
      <c r="G24" s="26">
        <v>6792000</v>
      </c>
      <c r="H24" s="27">
        <v>4619.76</v>
      </c>
      <c r="I24" s="25">
        <v>45292</v>
      </c>
      <c r="J24" s="26">
        <f>G24-4619.76</f>
        <v>6787380.2400000002</v>
      </c>
    </row>
    <row r="25" spans="1:10" ht="13.5" customHeight="1" x14ac:dyDescent="0.25">
      <c r="A25" s="38" t="s">
        <v>98</v>
      </c>
      <c r="B25" s="34" t="s">
        <v>99</v>
      </c>
      <c r="C25" s="34" t="s">
        <v>104</v>
      </c>
      <c r="D25" s="33" t="s">
        <v>87</v>
      </c>
      <c r="E25" s="5">
        <v>44952</v>
      </c>
      <c r="F25" s="26">
        <v>2640</v>
      </c>
      <c r="G25" s="26">
        <v>2640</v>
      </c>
      <c r="H25" s="27">
        <v>110</v>
      </c>
      <c r="I25" s="25">
        <v>45292</v>
      </c>
      <c r="J25" s="26">
        <f>1430-H25</f>
        <v>1320</v>
      </c>
    </row>
    <row r="26" spans="1:10" s="50" customFormat="1" ht="13.5" customHeight="1" x14ac:dyDescent="0.25">
      <c r="A26" s="48" t="s">
        <v>89</v>
      </c>
      <c r="B26" s="44" t="s">
        <v>90</v>
      </c>
      <c r="C26" s="44" t="s">
        <v>104</v>
      </c>
      <c r="D26" s="56" t="s">
        <v>88</v>
      </c>
      <c r="E26" s="46">
        <v>45237</v>
      </c>
      <c r="F26" s="47">
        <v>54054</v>
      </c>
      <c r="G26" s="47">
        <v>54054</v>
      </c>
      <c r="H26" s="57">
        <v>4504.5</v>
      </c>
      <c r="I26" s="49">
        <v>45292</v>
      </c>
      <c r="J26" s="47">
        <f>49549.5-H26</f>
        <v>45045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opLeftCell="A10" workbookViewId="0">
      <selection activeCell="J14" sqref="J14"/>
    </sheetView>
  </sheetViews>
  <sheetFormatPr defaultRowHeight="15" x14ac:dyDescent="0.25"/>
  <cols>
    <col min="1" max="1" width="55.85546875" bestFit="1" customWidth="1"/>
    <col min="2" max="2" width="18" bestFit="1" customWidth="1"/>
    <col min="3" max="3" width="13.85546875" customWidth="1"/>
    <col min="4" max="4" width="36.5703125" bestFit="1" customWidth="1"/>
    <col min="5" max="5" width="11.7109375" bestFit="1" customWidth="1"/>
    <col min="6" max="6" width="20.42578125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119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ht="16.5" customHeight="1" x14ac:dyDescent="0.25">
      <c r="A5" s="40" t="s">
        <v>129</v>
      </c>
      <c r="B5" s="34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58">
        <v>970.2</v>
      </c>
      <c r="I5" s="25">
        <v>45566</v>
      </c>
      <c r="J5" s="29">
        <f>(Setembro!J5)-H5</f>
        <v>4649.2200000000012</v>
      </c>
    </row>
    <row r="6" spans="1:10" ht="15" customHeight="1" x14ac:dyDescent="0.25">
      <c r="A6" s="38" t="s">
        <v>13</v>
      </c>
      <c r="B6" s="34" t="s">
        <v>14</v>
      </c>
      <c r="C6" s="34" t="s">
        <v>51</v>
      </c>
      <c r="D6" s="40" t="s">
        <v>68</v>
      </c>
      <c r="E6" s="28">
        <v>43745</v>
      </c>
      <c r="F6" s="29">
        <v>150000</v>
      </c>
      <c r="G6" s="29">
        <v>150000</v>
      </c>
      <c r="H6" s="58">
        <v>11567.6</v>
      </c>
      <c r="I6" s="25">
        <v>45566</v>
      </c>
      <c r="J6" s="29">
        <f>(Setembro!J6)-H6</f>
        <v>7757.8999999999851</v>
      </c>
    </row>
    <row r="7" spans="1:10" ht="13.5" customHeight="1" x14ac:dyDescent="0.25">
      <c r="A7" s="38" t="s">
        <v>15</v>
      </c>
      <c r="B7" s="34" t="s">
        <v>16</v>
      </c>
      <c r="C7" s="34" t="s">
        <v>52</v>
      </c>
      <c r="D7" s="40" t="s">
        <v>69</v>
      </c>
      <c r="E7" s="5">
        <v>43951</v>
      </c>
      <c r="F7" s="26">
        <v>11280</v>
      </c>
      <c r="G7" s="26">
        <v>11280</v>
      </c>
      <c r="H7" s="47">
        <v>940</v>
      </c>
      <c r="I7" s="25">
        <v>45566</v>
      </c>
      <c r="J7" s="29">
        <f>(Setembro!J7)-H7</f>
        <v>5640</v>
      </c>
    </row>
    <row r="8" spans="1:10" ht="13.5" customHeight="1" x14ac:dyDescent="0.25">
      <c r="A8" s="38" t="s">
        <v>17</v>
      </c>
      <c r="B8" s="34" t="s">
        <v>18</v>
      </c>
      <c r="C8" s="34" t="s">
        <v>53</v>
      </c>
      <c r="D8" s="40" t="s">
        <v>70</v>
      </c>
      <c r="E8" s="5">
        <v>44041</v>
      </c>
      <c r="F8" s="47">
        <v>50000</v>
      </c>
      <c r="G8" s="47">
        <v>50000</v>
      </c>
      <c r="H8" s="47">
        <v>2953.36</v>
      </c>
      <c r="I8" s="25">
        <v>45566</v>
      </c>
      <c r="J8" s="29">
        <f>(Setembro!J8)-H8</f>
        <v>44544.62</v>
      </c>
    </row>
    <row r="9" spans="1:10" ht="13.5" customHeight="1" x14ac:dyDescent="0.25">
      <c r="A9" s="38" t="s">
        <v>19</v>
      </c>
      <c r="B9" s="34" t="s">
        <v>20</v>
      </c>
      <c r="C9" s="34" t="s">
        <v>54</v>
      </c>
      <c r="D9" s="40" t="s">
        <v>71</v>
      </c>
      <c r="E9" s="5">
        <v>44482</v>
      </c>
      <c r="F9" s="26">
        <v>42857.760000000002</v>
      </c>
      <c r="G9" s="26">
        <v>3571.48</v>
      </c>
      <c r="H9" s="47">
        <v>3571.48</v>
      </c>
      <c r="I9" s="25">
        <v>45566</v>
      </c>
      <c r="J9" s="29">
        <f>(Setembro!J9)-H9</f>
        <v>7142.9599999999991</v>
      </c>
    </row>
    <row r="10" spans="1:10" ht="13.5" customHeight="1" x14ac:dyDescent="0.25">
      <c r="A10" s="38" t="s">
        <v>21</v>
      </c>
      <c r="B10" s="35" t="s">
        <v>22</v>
      </c>
      <c r="C10" s="34" t="s">
        <v>55</v>
      </c>
      <c r="D10" s="40" t="s">
        <v>72</v>
      </c>
      <c r="E10" s="5">
        <v>44586</v>
      </c>
      <c r="F10" s="26">
        <v>36414</v>
      </c>
      <c r="G10" s="26">
        <v>36414</v>
      </c>
      <c r="H10" s="31">
        <v>1454.62</v>
      </c>
      <c r="I10" s="25">
        <v>45566</v>
      </c>
      <c r="J10" s="29">
        <f>(Setembro!J10)-H10</f>
        <v>15949.259999999998</v>
      </c>
    </row>
    <row r="11" spans="1:10" ht="13.5" customHeight="1" x14ac:dyDescent="0.25">
      <c r="A11" s="38" t="s">
        <v>23</v>
      </c>
      <c r="B11" s="34" t="s">
        <v>24</v>
      </c>
      <c r="C11" s="34" t="s">
        <v>56</v>
      </c>
      <c r="D11" s="40" t="s">
        <v>74</v>
      </c>
      <c r="E11" s="5">
        <v>44755</v>
      </c>
      <c r="F11" s="26">
        <v>212364</v>
      </c>
      <c r="G11" s="26">
        <v>5899</v>
      </c>
      <c r="H11" s="31">
        <v>5630.88</v>
      </c>
      <c r="I11" s="25">
        <v>45566</v>
      </c>
      <c r="J11" s="29">
        <f>(Setembro!J11)-H11</f>
        <v>77066.619999999981</v>
      </c>
    </row>
    <row r="12" spans="1:10" ht="13.5" customHeight="1" x14ac:dyDescent="0.25">
      <c r="A12" s="38" t="s">
        <v>25</v>
      </c>
      <c r="B12" s="34" t="s">
        <v>26</v>
      </c>
      <c r="C12" s="34" t="s">
        <v>57</v>
      </c>
      <c r="D12" s="40" t="s">
        <v>75</v>
      </c>
      <c r="E12" s="5">
        <v>44866</v>
      </c>
      <c r="F12" s="6">
        <v>410220</v>
      </c>
      <c r="G12" s="26">
        <v>11395</v>
      </c>
      <c r="H12" s="31">
        <v>11371.07</v>
      </c>
      <c r="I12" s="25">
        <v>45566</v>
      </c>
      <c r="J12" s="29">
        <f>(Setembro!J12)-H12</f>
        <v>168274.38000000003</v>
      </c>
    </row>
    <row r="13" spans="1:10" ht="13.5" customHeight="1" x14ac:dyDescent="0.25">
      <c r="A13" s="38" t="s">
        <v>27</v>
      </c>
      <c r="B13" s="34" t="s">
        <v>28</v>
      </c>
      <c r="C13" s="34" t="s">
        <v>58</v>
      </c>
      <c r="D13" s="40" t="s">
        <v>76</v>
      </c>
      <c r="E13" s="5">
        <v>44835</v>
      </c>
      <c r="F13" s="6">
        <v>585412.56000000006</v>
      </c>
      <c r="G13" s="26">
        <v>16261.46</v>
      </c>
      <c r="H13" s="31">
        <v>15828.05</v>
      </c>
      <c r="I13" s="25">
        <v>45566</v>
      </c>
      <c r="J13" s="29">
        <f>(Setembro!J13)-H13</f>
        <v>264783.7300000001</v>
      </c>
    </row>
    <row r="14" spans="1:10" ht="13.5" customHeight="1" x14ac:dyDescent="0.25">
      <c r="A14" s="48" t="s">
        <v>29</v>
      </c>
      <c r="B14" s="34" t="s">
        <v>30</v>
      </c>
      <c r="C14" s="36" t="s">
        <v>59</v>
      </c>
      <c r="D14" s="42" t="s">
        <v>77</v>
      </c>
      <c r="E14" s="8" t="s">
        <v>78</v>
      </c>
      <c r="F14" s="26">
        <v>11913072</v>
      </c>
      <c r="G14" s="32">
        <v>11913072</v>
      </c>
      <c r="H14" s="31">
        <v>693595.6</v>
      </c>
      <c r="I14" s="25">
        <v>45566</v>
      </c>
      <c r="J14" s="29">
        <f>(Setembro!J14)-H14</f>
        <v>8250431.5299999993</v>
      </c>
    </row>
    <row r="15" spans="1:10" ht="13.5" customHeight="1" x14ac:dyDescent="0.25">
      <c r="A15" s="48" t="s">
        <v>73</v>
      </c>
      <c r="B15" s="34" t="s">
        <v>31</v>
      </c>
      <c r="C15" s="34" t="s">
        <v>60</v>
      </c>
      <c r="D15" s="40" t="s">
        <v>79</v>
      </c>
      <c r="E15" s="5">
        <v>45043</v>
      </c>
      <c r="F15" s="26">
        <v>1013664.24</v>
      </c>
      <c r="G15" s="26">
        <v>1013664.24</v>
      </c>
      <c r="H15" s="31">
        <v>20529.64</v>
      </c>
      <c r="I15" s="25">
        <v>45566</v>
      </c>
      <c r="J15" s="29">
        <f>(Setembro!J15)-H15</f>
        <v>201743.83999999997</v>
      </c>
    </row>
    <row r="16" spans="1:10" ht="13.5" customHeight="1" x14ac:dyDescent="0.25">
      <c r="A16" s="48" t="s">
        <v>109</v>
      </c>
      <c r="B16" s="34" t="s">
        <v>32</v>
      </c>
      <c r="C16" s="34" t="s">
        <v>61</v>
      </c>
      <c r="D16" s="42" t="s">
        <v>110</v>
      </c>
      <c r="E16" s="5">
        <v>45175</v>
      </c>
      <c r="F16" s="26">
        <v>33908.160000000003</v>
      </c>
      <c r="G16" s="26">
        <v>33908.160000000003</v>
      </c>
      <c r="H16" s="31">
        <v>3169.25</v>
      </c>
      <c r="I16" s="25">
        <v>45566</v>
      </c>
      <c r="J16" s="29">
        <f>(Setembro!J16)-H16</f>
        <v>3505.0899999999965</v>
      </c>
    </row>
    <row r="17" spans="1:10" ht="13.5" customHeight="1" x14ac:dyDescent="0.25">
      <c r="A17" s="48" t="s">
        <v>33</v>
      </c>
      <c r="B17" s="34" t="s">
        <v>34</v>
      </c>
      <c r="C17" s="34" t="s">
        <v>62</v>
      </c>
      <c r="D17" s="42" t="s">
        <v>110</v>
      </c>
      <c r="E17" s="5">
        <v>45175</v>
      </c>
      <c r="F17" s="78">
        <v>1094427.3600000001</v>
      </c>
      <c r="G17" s="26">
        <v>1110492.24</v>
      </c>
      <c r="H17" s="31">
        <v>72646.23</v>
      </c>
      <c r="I17" s="25">
        <v>45566</v>
      </c>
      <c r="J17" s="29">
        <f>(F17)-H17</f>
        <v>1021781.1300000001</v>
      </c>
    </row>
    <row r="18" spans="1:10" ht="13.5" customHeight="1" x14ac:dyDescent="0.25">
      <c r="A18" s="48" t="s">
        <v>35</v>
      </c>
      <c r="B18" s="34" t="s">
        <v>36</v>
      </c>
      <c r="C18" s="34" t="s">
        <v>63</v>
      </c>
      <c r="D18" s="40" t="s">
        <v>80</v>
      </c>
      <c r="E18" s="5">
        <v>45104</v>
      </c>
      <c r="F18" s="26">
        <v>1397776.8</v>
      </c>
      <c r="G18" s="26">
        <v>1348034.4</v>
      </c>
      <c r="H18" s="31">
        <v>116481.4</v>
      </c>
      <c r="I18" s="25">
        <v>45566</v>
      </c>
      <c r="J18" s="29">
        <f>(Setembro!J18)-H18</f>
        <v>898551</v>
      </c>
    </row>
    <row r="19" spans="1:10" ht="13.5" customHeight="1" x14ac:dyDescent="0.25">
      <c r="A19" s="48" t="s">
        <v>39</v>
      </c>
      <c r="B19" s="44" t="s">
        <v>30</v>
      </c>
      <c r="C19" s="44" t="s">
        <v>41</v>
      </c>
      <c r="D19" s="55" t="s">
        <v>40</v>
      </c>
      <c r="E19" s="46">
        <v>45141</v>
      </c>
      <c r="F19" s="47">
        <v>25020</v>
      </c>
      <c r="G19" s="47">
        <v>25020</v>
      </c>
      <c r="H19" s="31">
        <v>417</v>
      </c>
      <c r="I19" s="49">
        <v>45566</v>
      </c>
      <c r="J19" s="29">
        <f>(Setembro!J19)-H19</f>
        <v>2267</v>
      </c>
    </row>
    <row r="20" spans="1:10" ht="13.5" customHeight="1" x14ac:dyDescent="0.25">
      <c r="A20" s="48" t="s">
        <v>39</v>
      </c>
      <c r="B20" s="44" t="s">
        <v>30</v>
      </c>
      <c r="C20" s="44" t="s">
        <v>64</v>
      </c>
      <c r="D20" s="55" t="s">
        <v>82</v>
      </c>
      <c r="E20" s="46">
        <v>45169</v>
      </c>
      <c r="F20" s="47">
        <v>1339449.6000000001</v>
      </c>
      <c r="G20" s="47">
        <v>1339449.6000000001</v>
      </c>
      <c r="H20" s="31">
        <v>24668</v>
      </c>
      <c r="I20" s="49">
        <v>45566</v>
      </c>
      <c r="J20" s="29">
        <f>(Setembro!J20)-H20</f>
        <v>905441.19000000018</v>
      </c>
    </row>
    <row r="21" spans="1:10" ht="13.5" customHeight="1" x14ac:dyDescent="0.25">
      <c r="A21" s="38" t="s">
        <v>42</v>
      </c>
      <c r="B21" s="34" t="s">
        <v>43</v>
      </c>
      <c r="C21" s="34" t="s">
        <v>65</v>
      </c>
      <c r="D21" s="40" t="s">
        <v>83</v>
      </c>
      <c r="E21" s="5">
        <v>45462</v>
      </c>
      <c r="F21" s="26">
        <v>39600</v>
      </c>
      <c r="G21" s="26">
        <v>39600</v>
      </c>
      <c r="H21" s="31">
        <v>3300</v>
      </c>
      <c r="I21" s="25">
        <v>45566</v>
      </c>
      <c r="J21" s="29">
        <f>(Setembro!J21)-H21</f>
        <v>26400</v>
      </c>
    </row>
    <row r="22" spans="1:10" ht="13.5" customHeight="1" x14ac:dyDescent="0.25">
      <c r="A22" s="38" t="s">
        <v>44</v>
      </c>
      <c r="B22" s="34" t="s">
        <v>45</v>
      </c>
      <c r="C22" s="34" t="s">
        <v>104</v>
      </c>
      <c r="D22" s="40" t="s">
        <v>84</v>
      </c>
      <c r="E22" s="5">
        <v>45351</v>
      </c>
      <c r="F22" s="26">
        <v>20217.599999999999</v>
      </c>
      <c r="G22" s="26">
        <v>20217.599999999999</v>
      </c>
      <c r="H22" s="31">
        <v>3352.7</v>
      </c>
      <c r="I22" s="25">
        <v>45566</v>
      </c>
      <c r="J22" s="29">
        <f>(Setembro!J22)-H22</f>
        <v>8980.2899999999972</v>
      </c>
    </row>
    <row r="23" spans="1:10" ht="13.5" customHeight="1" x14ac:dyDescent="0.25">
      <c r="A23" s="38" t="s">
        <v>46</v>
      </c>
      <c r="B23" s="34" t="s">
        <v>47</v>
      </c>
      <c r="C23" s="34" t="s">
        <v>104</v>
      </c>
      <c r="D23" s="43" t="s">
        <v>85</v>
      </c>
      <c r="E23" s="4">
        <v>45449</v>
      </c>
      <c r="F23" s="26">
        <v>4320</v>
      </c>
      <c r="G23" s="26">
        <v>4320</v>
      </c>
      <c r="H23" s="31">
        <v>0</v>
      </c>
      <c r="I23" s="25">
        <v>45566</v>
      </c>
      <c r="J23" s="29">
        <f>(Setembro!J23)-H23</f>
        <v>4000</v>
      </c>
    </row>
    <row r="24" spans="1:10" ht="13.5" customHeight="1" x14ac:dyDescent="0.25">
      <c r="A24" s="48" t="s">
        <v>98</v>
      </c>
      <c r="B24" s="34" t="s">
        <v>99</v>
      </c>
      <c r="C24" s="34" t="s">
        <v>104</v>
      </c>
      <c r="D24" s="40" t="s">
        <v>87</v>
      </c>
      <c r="E24" s="5">
        <v>44952</v>
      </c>
      <c r="F24" s="26">
        <v>2640</v>
      </c>
      <c r="G24" s="26">
        <v>2640</v>
      </c>
      <c r="H24" s="31">
        <v>110</v>
      </c>
      <c r="I24" s="25">
        <v>45566</v>
      </c>
      <c r="J24" s="29">
        <f>(Setembro!J24)-H24</f>
        <v>440</v>
      </c>
    </row>
    <row r="25" spans="1:10" ht="13.5" customHeight="1" x14ac:dyDescent="0.25">
      <c r="A25" s="38" t="s">
        <v>89</v>
      </c>
      <c r="B25" s="34" t="s">
        <v>90</v>
      </c>
      <c r="C25" s="34" t="s">
        <v>104</v>
      </c>
      <c r="D25" s="40" t="s">
        <v>88</v>
      </c>
      <c r="E25" s="5">
        <v>45237</v>
      </c>
      <c r="F25" s="26">
        <v>54054</v>
      </c>
      <c r="G25" s="26">
        <v>54054</v>
      </c>
      <c r="H25" s="31">
        <v>4504.5</v>
      </c>
      <c r="I25" s="25">
        <v>45566</v>
      </c>
      <c r="J25" s="29">
        <f>(Setembro!J25)-H25</f>
        <v>4498.5</v>
      </c>
    </row>
    <row r="26" spans="1:10" ht="13.5" customHeight="1" x14ac:dyDescent="0.25">
      <c r="A26" s="48" t="s">
        <v>91</v>
      </c>
      <c r="B26" s="34" t="s">
        <v>92</v>
      </c>
      <c r="C26" s="34" t="s">
        <v>93</v>
      </c>
      <c r="D26" s="40" t="s">
        <v>94</v>
      </c>
      <c r="E26" s="5">
        <v>45408</v>
      </c>
      <c r="F26" s="26">
        <v>43122.720000000001</v>
      </c>
      <c r="G26" s="26">
        <v>43122.720000000001</v>
      </c>
      <c r="H26" s="31">
        <v>3470.82</v>
      </c>
      <c r="I26" s="25">
        <v>45566</v>
      </c>
      <c r="J26" s="29">
        <f>(Setembro!J26)-H26</f>
        <v>25000.400000000005</v>
      </c>
    </row>
    <row r="27" spans="1:10" ht="13.5" customHeight="1" x14ac:dyDescent="0.25">
      <c r="A27" s="38" t="s">
        <v>96</v>
      </c>
      <c r="B27" s="34" t="s">
        <v>97</v>
      </c>
      <c r="C27" s="34" t="s">
        <v>95</v>
      </c>
      <c r="D27" s="40" t="s">
        <v>94</v>
      </c>
      <c r="E27" s="5">
        <v>45411</v>
      </c>
      <c r="F27" s="26">
        <v>12558</v>
      </c>
      <c r="G27" s="26">
        <v>12558</v>
      </c>
      <c r="H27" s="31">
        <v>1015</v>
      </c>
      <c r="I27" s="25">
        <v>45566</v>
      </c>
      <c r="J27" s="29">
        <f>(Setembro!J27)-H27</f>
        <v>7612.5</v>
      </c>
    </row>
    <row r="28" spans="1:10" ht="13.5" customHeight="1" x14ac:dyDescent="0.25">
      <c r="A28" s="38" t="s">
        <v>48</v>
      </c>
      <c r="B28" s="34" t="s">
        <v>49</v>
      </c>
      <c r="C28" s="34" t="s">
        <v>66</v>
      </c>
      <c r="D28" s="40" t="s">
        <v>86</v>
      </c>
      <c r="E28" s="5">
        <v>45475</v>
      </c>
      <c r="F28" s="26">
        <v>279360.59999999998</v>
      </c>
      <c r="G28" s="26">
        <v>279360.59999999998</v>
      </c>
      <c r="H28" s="31">
        <v>26007.34</v>
      </c>
      <c r="I28" s="25">
        <v>45566</v>
      </c>
      <c r="J28" s="29">
        <f>(Setembro!J28)-H28</f>
        <v>208945.26999999996</v>
      </c>
    </row>
    <row r="29" spans="1:10" ht="13.5" customHeight="1" x14ac:dyDescent="0.25">
      <c r="A29" s="55" t="s">
        <v>129</v>
      </c>
      <c r="B29" s="36" t="s">
        <v>12</v>
      </c>
      <c r="C29" s="17" t="s">
        <v>130</v>
      </c>
      <c r="D29" s="40" t="s">
        <v>131</v>
      </c>
      <c r="E29" s="19">
        <v>45583</v>
      </c>
      <c r="F29" s="20">
        <v>19872</v>
      </c>
      <c r="G29" s="20">
        <v>19872</v>
      </c>
      <c r="H29" s="72">
        <v>0</v>
      </c>
      <c r="I29" s="25">
        <v>45566</v>
      </c>
      <c r="J29" s="70">
        <f>(G29)-H29</f>
        <v>19872</v>
      </c>
    </row>
    <row r="30" spans="1:10" ht="21" x14ac:dyDescent="0.35">
      <c r="A30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activeCell="J13" sqref="J13"/>
    </sheetView>
  </sheetViews>
  <sheetFormatPr defaultRowHeight="15" x14ac:dyDescent="0.25"/>
  <cols>
    <col min="1" max="1" width="64" customWidth="1"/>
    <col min="2" max="2" width="18" bestFit="1" customWidth="1"/>
    <col min="3" max="3" width="17.42578125" bestFit="1" customWidth="1"/>
    <col min="4" max="4" width="17.57031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122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40" t="s">
        <v>129</v>
      </c>
      <c r="B5" s="36" t="s">
        <v>12</v>
      </c>
      <c r="C5" s="36" t="s">
        <v>50</v>
      </c>
      <c r="D5" s="41" t="s">
        <v>67</v>
      </c>
      <c r="E5" s="68">
        <v>43728</v>
      </c>
      <c r="F5" s="70">
        <v>23506.799999999999</v>
      </c>
      <c r="G5" s="70">
        <v>23506.799999999999</v>
      </c>
      <c r="H5" s="72">
        <v>950.6</v>
      </c>
      <c r="I5" s="73">
        <v>45597</v>
      </c>
      <c r="J5" s="70">
        <f>(Outubro!J5)-H5</f>
        <v>3698.6200000000013</v>
      </c>
    </row>
    <row r="6" spans="1:10" ht="13.5" customHeight="1" x14ac:dyDescent="0.25">
      <c r="A6" s="38" t="s">
        <v>15</v>
      </c>
      <c r="B6" s="36" t="s">
        <v>16</v>
      </c>
      <c r="C6" s="36" t="s">
        <v>52</v>
      </c>
      <c r="D6" s="40" t="s">
        <v>69</v>
      </c>
      <c r="E6" s="8">
        <v>43951</v>
      </c>
      <c r="F6" s="32">
        <v>11280</v>
      </c>
      <c r="G6" s="32">
        <v>11280</v>
      </c>
      <c r="H6" s="65">
        <v>940</v>
      </c>
      <c r="I6" s="73">
        <v>45597</v>
      </c>
      <c r="J6" s="70">
        <f>(Outubro!J7)-H6</f>
        <v>4700</v>
      </c>
    </row>
    <row r="7" spans="1:10" ht="13.5" customHeight="1" x14ac:dyDescent="0.25">
      <c r="A7" s="38" t="s">
        <v>17</v>
      </c>
      <c r="B7" s="36" t="s">
        <v>18</v>
      </c>
      <c r="C7" s="36" t="s">
        <v>53</v>
      </c>
      <c r="D7" s="40" t="s">
        <v>70</v>
      </c>
      <c r="E7" s="8">
        <v>44041</v>
      </c>
      <c r="F7" s="65">
        <v>50000</v>
      </c>
      <c r="G7" s="65">
        <v>50000</v>
      </c>
      <c r="H7" s="65">
        <v>0</v>
      </c>
      <c r="I7" s="73">
        <v>45597</v>
      </c>
      <c r="J7" s="70">
        <f>(Outubro!J8)-H7</f>
        <v>44544.62</v>
      </c>
    </row>
    <row r="8" spans="1:10" ht="13.5" customHeight="1" x14ac:dyDescent="0.25">
      <c r="A8" s="38" t="s">
        <v>19</v>
      </c>
      <c r="B8" s="36" t="s">
        <v>20</v>
      </c>
      <c r="C8" s="36" t="s">
        <v>54</v>
      </c>
      <c r="D8" s="40" t="s">
        <v>71</v>
      </c>
      <c r="E8" s="8">
        <v>44482</v>
      </c>
      <c r="F8" s="32">
        <v>42857.760000000002</v>
      </c>
      <c r="G8" s="32">
        <v>3571.48</v>
      </c>
      <c r="H8" s="65">
        <v>3571.48</v>
      </c>
      <c r="I8" s="73">
        <v>45597</v>
      </c>
      <c r="J8" s="70">
        <f>(Outubro!J9)-H8</f>
        <v>3571.4799999999991</v>
      </c>
    </row>
    <row r="9" spans="1:10" ht="13.5" customHeight="1" x14ac:dyDescent="0.25">
      <c r="A9" s="38" t="s">
        <v>21</v>
      </c>
      <c r="B9" s="60" t="s">
        <v>22</v>
      </c>
      <c r="C9" s="36" t="s">
        <v>55</v>
      </c>
      <c r="D9" s="40" t="s">
        <v>72</v>
      </c>
      <c r="E9" s="8">
        <v>44586</v>
      </c>
      <c r="F9" s="32">
        <v>36414</v>
      </c>
      <c r="G9" s="32">
        <v>36414</v>
      </c>
      <c r="H9" s="74">
        <v>1391.94</v>
      </c>
      <c r="I9" s="73">
        <v>45597</v>
      </c>
      <c r="J9" s="70">
        <f>(Outubro!J10)-H9</f>
        <v>14557.319999999998</v>
      </c>
    </row>
    <row r="10" spans="1:10" ht="13.5" customHeight="1" x14ac:dyDescent="0.25">
      <c r="A10" s="38" t="s">
        <v>23</v>
      </c>
      <c r="B10" s="36" t="s">
        <v>24</v>
      </c>
      <c r="C10" s="36" t="s">
        <v>56</v>
      </c>
      <c r="D10" s="40" t="s">
        <v>74</v>
      </c>
      <c r="E10" s="8">
        <v>44755</v>
      </c>
      <c r="F10" s="32">
        <v>212364</v>
      </c>
      <c r="G10" s="32">
        <v>5899</v>
      </c>
      <c r="H10" s="74">
        <v>5630.88</v>
      </c>
      <c r="I10" s="73">
        <v>45597</v>
      </c>
      <c r="J10" s="70">
        <f>(Outubro!J11)-H10</f>
        <v>71435.739999999976</v>
      </c>
    </row>
    <row r="11" spans="1:10" ht="13.5" customHeight="1" x14ac:dyDescent="0.25">
      <c r="A11" s="38" t="s">
        <v>25</v>
      </c>
      <c r="B11" s="36" t="s">
        <v>26</v>
      </c>
      <c r="C11" s="36" t="s">
        <v>57</v>
      </c>
      <c r="D11" s="40" t="s">
        <v>75</v>
      </c>
      <c r="E11" s="8">
        <v>44866</v>
      </c>
      <c r="F11" s="71">
        <v>410220</v>
      </c>
      <c r="G11" s="32">
        <v>11395</v>
      </c>
      <c r="H11" s="74">
        <v>11371.07</v>
      </c>
      <c r="I11" s="73">
        <v>45597</v>
      </c>
      <c r="J11" s="70">
        <f>(Outubro!J12)-H11</f>
        <v>156903.31000000003</v>
      </c>
    </row>
    <row r="12" spans="1:10" ht="13.5" customHeight="1" x14ac:dyDescent="0.25">
      <c r="A12" s="38" t="s">
        <v>27</v>
      </c>
      <c r="B12" s="36" t="s">
        <v>28</v>
      </c>
      <c r="C12" s="36" t="s">
        <v>58</v>
      </c>
      <c r="D12" s="40" t="s">
        <v>76</v>
      </c>
      <c r="E12" s="8">
        <v>44835</v>
      </c>
      <c r="F12" s="71">
        <v>585412.56000000006</v>
      </c>
      <c r="G12" s="32">
        <v>16261.46</v>
      </c>
      <c r="H12" s="74">
        <v>15828.05</v>
      </c>
      <c r="I12" s="73">
        <v>45597</v>
      </c>
      <c r="J12" s="70">
        <f>(Outubro!J13)-H12</f>
        <v>248955.68000000011</v>
      </c>
    </row>
    <row r="13" spans="1:10" s="50" customFormat="1" ht="13.5" customHeight="1" x14ac:dyDescent="0.25">
      <c r="A13" s="48" t="s">
        <v>29</v>
      </c>
      <c r="B13" s="61" t="s">
        <v>30</v>
      </c>
      <c r="C13" s="61" t="s">
        <v>59</v>
      </c>
      <c r="D13" s="63" t="s">
        <v>77</v>
      </c>
      <c r="E13" s="64" t="s">
        <v>78</v>
      </c>
      <c r="F13" s="65">
        <v>11913072</v>
      </c>
      <c r="G13" s="65">
        <v>11913072</v>
      </c>
      <c r="H13" s="74">
        <v>5075</v>
      </c>
      <c r="I13" s="75">
        <v>45597</v>
      </c>
      <c r="J13" s="70">
        <f>(Outubro!J14)-H13</f>
        <v>8245356.5299999993</v>
      </c>
    </row>
    <row r="14" spans="1:10" ht="13.5" customHeight="1" x14ac:dyDescent="0.25">
      <c r="A14" s="48" t="s">
        <v>73</v>
      </c>
      <c r="B14" s="36" t="s">
        <v>31</v>
      </c>
      <c r="C14" s="36" t="s">
        <v>60</v>
      </c>
      <c r="D14" s="40" t="s">
        <v>79</v>
      </c>
      <c r="E14" s="8">
        <v>45043</v>
      </c>
      <c r="F14" s="32">
        <v>1013664.24</v>
      </c>
      <c r="G14" s="32">
        <v>1013664.24</v>
      </c>
      <c r="H14" s="74">
        <v>21473.26</v>
      </c>
      <c r="I14" s="73">
        <v>45597</v>
      </c>
      <c r="J14" s="70">
        <f>(Outubro!J15)-H14</f>
        <v>180270.57999999996</v>
      </c>
    </row>
    <row r="15" spans="1:10" ht="13.5" customHeight="1" x14ac:dyDescent="0.25">
      <c r="A15" s="48" t="s">
        <v>33</v>
      </c>
      <c r="B15" s="36" t="s">
        <v>34</v>
      </c>
      <c r="C15" s="36" t="s">
        <v>62</v>
      </c>
      <c r="D15" s="42" t="s">
        <v>110</v>
      </c>
      <c r="E15" s="8">
        <v>45175</v>
      </c>
      <c r="F15" s="26">
        <v>1094427.3600000001</v>
      </c>
      <c r="G15" s="32">
        <v>1110492.24</v>
      </c>
      <c r="H15" s="74">
        <v>74584.63</v>
      </c>
      <c r="I15" s="73">
        <v>45597</v>
      </c>
      <c r="J15" s="70">
        <f>(Outubro!J17)-H15</f>
        <v>947196.50000000012</v>
      </c>
    </row>
    <row r="16" spans="1:10" ht="13.5" customHeight="1" x14ac:dyDescent="0.25">
      <c r="A16" s="48" t="s">
        <v>35</v>
      </c>
      <c r="B16" s="36" t="s">
        <v>36</v>
      </c>
      <c r="C16" s="36" t="s">
        <v>63</v>
      </c>
      <c r="D16" s="40" t="s">
        <v>80</v>
      </c>
      <c r="E16" s="8">
        <v>45104</v>
      </c>
      <c r="F16" s="32">
        <v>1397776.8</v>
      </c>
      <c r="G16" s="32">
        <v>1348034.4</v>
      </c>
      <c r="H16" s="74">
        <v>0</v>
      </c>
      <c r="I16" s="73">
        <v>45597</v>
      </c>
      <c r="J16" s="70">
        <f>(Outubro!J18)-H16</f>
        <v>898551</v>
      </c>
    </row>
    <row r="17" spans="1:10" s="50" customFormat="1" ht="13.5" customHeight="1" x14ac:dyDescent="0.25">
      <c r="A17" s="48" t="s">
        <v>39</v>
      </c>
      <c r="B17" s="61" t="s">
        <v>30</v>
      </c>
      <c r="C17" s="61" t="s">
        <v>41</v>
      </c>
      <c r="D17" s="55" t="s">
        <v>40</v>
      </c>
      <c r="E17" s="64">
        <v>45141</v>
      </c>
      <c r="F17" s="65">
        <v>25020</v>
      </c>
      <c r="G17" s="65">
        <v>25020</v>
      </c>
      <c r="H17" s="74">
        <v>417</v>
      </c>
      <c r="I17" s="75">
        <v>45597</v>
      </c>
      <c r="J17" s="76">
        <f>(Outubro!J19)-H17</f>
        <v>1850</v>
      </c>
    </row>
    <row r="18" spans="1:10" s="50" customFormat="1" ht="13.5" customHeight="1" x14ac:dyDescent="0.25">
      <c r="A18" s="48" t="s">
        <v>39</v>
      </c>
      <c r="B18" s="61" t="s">
        <v>30</v>
      </c>
      <c r="C18" s="61" t="s">
        <v>64</v>
      </c>
      <c r="D18" s="55" t="s">
        <v>82</v>
      </c>
      <c r="E18" s="64">
        <v>45169</v>
      </c>
      <c r="F18" s="65">
        <v>1339449.6000000001</v>
      </c>
      <c r="G18" s="65">
        <v>1339449.6000000001</v>
      </c>
      <c r="H18" s="74">
        <v>12134</v>
      </c>
      <c r="I18" s="75">
        <v>45597</v>
      </c>
      <c r="J18" s="70">
        <f>(Outubro!J20)-H18</f>
        <v>893307.19000000018</v>
      </c>
    </row>
    <row r="19" spans="1:10" ht="13.5" customHeight="1" x14ac:dyDescent="0.25">
      <c r="A19" s="38" t="s">
        <v>42</v>
      </c>
      <c r="B19" s="36" t="s">
        <v>43</v>
      </c>
      <c r="C19" s="36" t="s">
        <v>65</v>
      </c>
      <c r="D19" s="40" t="s">
        <v>83</v>
      </c>
      <c r="E19" s="8">
        <v>45462</v>
      </c>
      <c r="F19" s="32">
        <v>39600</v>
      </c>
      <c r="G19" s="32">
        <v>39600</v>
      </c>
      <c r="H19" s="74">
        <v>3300</v>
      </c>
      <c r="I19" s="73">
        <v>45597</v>
      </c>
      <c r="J19" s="70">
        <f>(Outubro!J21)-H19</f>
        <v>23100</v>
      </c>
    </row>
    <row r="20" spans="1:10" ht="13.5" customHeight="1" x14ac:dyDescent="0.25">
      <c r="A20" s="38" t="s">
        <v>44</v>
      </c>
      <c r="B20" s="36" t="s">
        <v>45</v>
      </c>
      <c r="C20" s="36" t="s">
        <v>104</v>
      </c>
      <c r="D20" s="40" t="s">
        <v>84</v>
      </c>
      <c r="E20" s="8">
        <v>45351</v>
      </c>
      <c r="F20" s="32">
        <v>20217.599999999999</v>
      </c>
      <c r="G20" s="32">
        <v>20217.599999999999</v>
      </c>
      <c r="H20" s="74">
        <v>1684.8</v>
      </c>
      <c r="I20" s="73">
        <v>45597</v>
      </c>
      <c r="J20" s="70">
        <f>(Outubro!J22)-H20</f>
        <v>7295.4899999999971</v>
      </c>
    </row>
    <row r="21" spans="1:10" ht="13.5" customHeight="1" x14ac:dyDescent="0.25">
      <c r="A21" s="38" t="s">
        <v>46</v>
      </c>
      <c r="B21" s="36" t="s">
        <v>47</v>
      </c>
      <c r="C21" s="36" t="s">
        <v>104</v>
      </c>
      <c r="D21" s="43" t="s">
        <v>85</v>
      </c>
      <c r="E21" s="69">
        <v>45449</v>
      </c>
      <c r="F21" s="32">
        <v>4320</v>
      </c>
      <c r="G21" s="32">
        <v>4320</v>
      </c>
      <c r="H21" s="74">
        <v>320</v>
      </c>
      <c r="I21" s="73">
        <v>45597</v>
      </c>
      <c r="J21" s="70">
        <f>(Outubro!J23)-H21</f>
        <v>3680</v>
      </c>
    </row>
    <row r="22" spans="1:10" ht="13.5" customHeight="1" x14ac:dyDescent="0.25">
      <c r="A22" s="48" t="s">
        <v>98</v>
      </c>
      <c r="B22" s="36" t="s">
        <v>99</v>
      </c>
      <c r="C22" s="36" t="s">
        <v>104</v>
      </c>
      <c r="D22" s="40" t="s">
        <v>87</v>
      </c>
      <c r="E22" s="8">
        <v>44952</v>
      </c>
      <c r="F22" s="32">
        <v>2640</v>
      </c>
      <c r="G22" s="32">
        <v>2640</v>
      </c>
      <c r="H22" s="74">
        <v>110</v>
      </c>
      <c r="I22" s="73">
        <v>45597</v>
      </c>
      <c r="J22" s="70">
        <f>(Outubro!J24)-H22</f>
        <v>330</v>
      </c>
    </row>
    <row r="23" spans="1:10" ht="13.5" customHeight="1" x14ac:dyDescent="0.25">
      <c r="A23" s="38" t="s">
        <v>89</v>
      </c>
      <c r="B23" s="36" t="s">
        <v>90</v>
      </c>
      <c r="C23" s="36" t="s">
        <v>104</v>
      </c>
      <c r="D23" s="40" t="s">
        <v>88</v>
      </c>
      <c r="E23" s="8">
        <v>45237</v>
      </c>
      <c r="F23" s="77">
        <v>51480</v>
      </c>
      <c r="G23" s="32">
        <v>54054</v>
      </c>
      <c r="H23" s="74">
        <v>4504.5</v>
      </c>
      <c r="I23" s="73">
        <v>45597</v>
      </c>
      <c r="J23" s="76">
        <f>(F23)-H23</f>
        <v>46975.5</v>
      </c>
    </row>
    <row r="24" spans="1:10" ht="13.5" customHeight="1" x14ac:dyDescent="0.25">
      <c r="A24" s="48" t="s">
        <v>91</v>
      </c>
      <c r="B24" s="36" t="s">
        <v>92</v>
      </c>
      <c r="C24" s="36" t="s">
        <v>93</v>
      </c>
      <c r="D24" s="40" t="s">
        <v>94</v>
      </c>
      <c r="E24" s="8">
        <v>45408</v>
      </c>
      <c r="F24" s="32">
        <v>43122.720000000001</v>
      </c>
      <c r="G24" s="32">
        <v>43122.720000000001</v>
      </c>
      <c r="H24" s="74">
        <v>3469.53</v>
      </c>
      <c r="I24" s="73">
        <v>45597</v>
      </c>
      <c r="J24" s="70">
        <f>(Outubro!J26)-H24</f>
        <v>21530.870000000006</v>
      </c>
    </row>
    <row r="25" spans="1:10" ht="13.5" customHeight="1" x14ac:dyDescent="0.25">
      <c r="A25" s="38" t="s">
        <v>96</v>
      </c>
      <c r="B25" s="36" t="s">
        <v>97</v>
      </c>
      <c r="C25" s="36" t="s">
        <v>95</v>
      </c>
      <c r="D25" s="40" t="s">
        <v>94</v>
      </c>
      <c r="E25" s="8">
        <v>45411</v>
      </c>
      <c r="F25" s="32">
        <v>12558</v>
      </c>
      <c r="G25" s="32">
        <v>12558</v>
      </c>
      <c r="H25" s="74">
        <v>1015</v>
      </c>
      <c r="I25" s="73">
        <v>45597</v>
      </c>
      <c r="J25" s="70">
        <f>(Outubro!J27)-H25</f>
        <v>6597.5</v>
      </c>
    </row>
    <row r="26" spans="1:10" ht="13.5" customHeight="1" x14ac:dyDescent="0.25">
      <c r="A26" s="38" t="s">
        <v>48</v>
      </c>
      <c r="B26" s="36" t="s">
        <v>49</v>
      </c>
      <c r="C26" s="36" t="s">
        <v>66</v>
      </c>
      <c r="D26" s="40" t="s">
        <v>86</v>
      </c>
      <c r="E26" s="8">
        <v>45475</v>
      </c>
      <c r="F26" s="32">
        <v>279360.59999999998</v>
      </c>
      <c r="G26" s="32">
        <v>279360.59999999998</v>
      </c>
      <c r="H26" s="74">
        <v>17936.97</v>
      </c>
      <c r="I26" s="73">
        <v>45597</v>
      </c>
      <c r="J26" s="70">
        <f>(Outubro!J28)-H26</f>
        <v>191008.29999999996</v>
      </c>
    </row>
    <row r="27" spans="1:10" ht="13.5" customHeight="1" x14ac:dyDescent="0.25">
      <c r="A27" s="55" t="s">
        <v>129</v>
      </c>
      <c r="B27" s="36" t="s">
        <v>12</v>
      </c>
      <c r="C27" s="17" t="s">
        <v>130</v>
      </c>
      <c r="D27" s="40" t="s">
        <v>131</v>
      </c>
      <c r="E27" s="19">
        <v>45583</v>
      </c>
      <c r="F27" s="20">
        <v>19872</v>
      </c>
      <c r="G27" s="20">
        <v>19872</v>
      </c>
      <c r="H27" s="72">
        <v>0</v>
      </c>
      <c r="I27" s="73">
        <v>45597</v>
      </c>
      <c r="J27" s="70">
        <f>(Outubro!J29)-H27</f>
        <v>19872</v>
      </c>
    </row>
    <row r="28" spans="1:10" x14ac:dyDescent="0.25">
      <c r="F28" s="66"/>
      <c r="G28" s="62"/>
      <c r="H28" s="67"/>
    </row>
    <row r="29" spans="1:10" x14ac:dyDescent="0.25">
      <c r="F29" s="66"/>
      <c r="G29" s="62"/>
      <c r="H29" s="67"/>
    </row>
    <row r="30" spans="1:10" x14ac:dyDescent="0.25">
      <c r="F30" s="66"/>
      <c r="G30" s="62"/>
      <c r="H30" s="67"/>
    </row>
    <row r="31" spans="1:10" x14ac:dyDescent="0.25">
      <c r="F31" s="66"/>
      <c r="G31" s="62"/>
      <c r="H31" s="67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zoomScaleNormal="100" workbookViewId="0">
      <selection activeCell="K6" sqref="K6"/>
    </sheetView>
  </sheetViews>
  <sheetFormatPr defaultRowHeight="15" x14ac:dyDescent="0.25"/>
  <cols>
    <col min="1" max="1" width="55.85546875" bestFit="1" customWidth="1"/>
    <col min="2" max="2" width="18" bestFit="1" customWidth="1"/>
    <col min="3" max="3" width="17.42578125" bestFit="1" customWidth="1"/>
    <col min="4" max="4" width="31.7109375" customWidth="1"/>
    <col min="5" max="5" width="16" customWidth="1"/>
    <col min="6" max="6" width="17.140625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120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ht="13.5" customHeight="1" x14ac:dyDescent="0.25">
      <c r="A5" s="55" t="s">
        <v>129</v>
      </c>
      <c r="B5" s="36" t="s">
        <v>12</v>
      </c>
      <c r="C5" s="36" t="s">
        <v>50</v>
      </c>
      <c r="D5" s="40" t="s">
        <v>67</v>
      </c>
      <c r="E5" s="68">
        <v>43728</v>
      </c>
      <c r="F5" s="70">
        <v>23506.799999999999</v>
      </c>
      <c r="G5" s="70">
        <v>23506.799999999999</v>
      </c>
      <c r="H5" s="72">
        <v>0</v>
      </c>
      <c r="I5" s="25">
        <v>45627</v>
      </c>
      <c r="J5" s="70">
        <f>(Novembro!J5)-H5</f>
        <v>3698.6200000000013</v>
      </c>
    </row>
    <row r="6" spans="1:10" ht="13.5" customHeight="1" x14ac:dyDescent="0.25">
      <c r="A6" s="48" t="s">
        <v>15</v>
      </c>
      <c r="B6" s="36" t="s">
        <v>16</v>
      </c>
      <c r="C6" s="36" t="s">
        <v>52</v>
      </c>
      <c r="D6" s="40" t="s">
        <v>69</v>
      </c>
      <c r="E6" s="8">
        <v>43951</v>
      </c>
      <c r="F6" s="32">
        <v>11280</v>
      </c>
      <c r="G6" s="32">
        <v>11280</v>
      </c>
      <c r="H6" s="65">
        <v>940</v>
      </c>
      <c r="I6" s="25">
        <v>45627</v>
      </c>
      <c r="J6" s="70">
        <f>(Novembro!J6)-H6</f>
        <v>3760</v>
      </c>
    </row>
    <row r="7" spans="1:10" ht="13.5" customHeight="1" x14ac:dyDescent="0.25">
      <c r="A7" s="48" t="s">
        <v>17</v>
      </c>
      <c r="B7" s="36" t="s">
        <v>18</v>
      </c>
      <c r="C7" s="36" t="s">
        <v>53</v>
      </c>
      <c r="D7" s="40" t="s">
        <v>70</v>
      </c>
      <c r="E7" s="8">
        <v>44041</v>
      </c>
      <c r="F7" s="65">
        <v>50000</v>
      </c>
      <c r="G7" s="65">
        <v>50000</v>
      </c>
      <c r="H7" s="65">
        <v>0</v>
      </c>
      <c r="I7" s="25">
        <v>45627</v>
      </c>
      <c r="J7" s="70">
        <f>(Novembro!J7)-H7</f>
        <v>44544.62</v>
      </c>
    </row>
    <row r="8" spans="1:10" ht="13.5" customHeight="1" x14ac:dyDescent="0.25">
      <c r="A8" s="48" t="s">
        <v>19</v>
      </c>
      <c r="B8" s="36" t="s">
        <v>20</v>
      </c>
      <c r="C8" s="36" t="s">
        <v>54</v>
      </c>
      <c r="D8" s="40" t="s">
        <v>71</v>
      </c>
      <c r="E8" s="8">
        <v>44482</v>
      </c>
      <c r="F8" s="32">
        <v>42857.760000000002</v>
      </c>
      <c r="G8" s="32">
        <v>3571.48</v>
      </c>
      <c r="H8" s="65">
        <v>3571.48</v>
      </c>
      <c r="I8" s="25">
        <v>45627</v>
      </c>
      <c r="J8" s="70">
        <f>(Novembro!J8)-H8</f>
        <v>0</v>
      </c>
    </row>
    <row r="9" spans="1:10" ht="13.5" customHeight="1" x14ac:dyDescent="0.25">
      <c r="A9" s="48" t="s">
        <v>21</v>
      </c>
      <c r="B9" s="60" t="s">
        <v>22</v>
      </c>
      <c r="C9" s="36" t="s">
        <v>55</v>
      </c>
      <c r="D9" s="40" t="s">
        <v>72</v>
      </c>
      <c r="E9" s="8">
        <v>44586</v>
      </c>
      <c r="F9" s="32">
        <v>36414</v>
      </c>
      <c r="G9" s="32">
        <v>36414</v>
      </c>
      <c r="H9" s="74">
        <v>1695.44</v>
      </c>
      <c r="I9" s="25">
        <v>45627</v>
      </c>
      <c r="J9" s="70">
        <f>(Novembro!J9)-H9</f>
        <v>12861.879999999997</v>
      </c>
    </row>
    <row r="10" spans="1:10" ht="13.5" customHeight="1" x14ac:dyDescent="0.25">
      <c r="A10" s="48" t="s">
        <v>23</v>
      </c>
      <c r="B10" s="36" t="s">
        <v>24</v>
      </c>
      <c r="C10" s="36" t="s">
        <v>56</v>
      </c>
      <c r="D10" s="40" t="s">
        <v>74</v>
      </c>
      <c r="E10" s="8">
        <v>44755</v>
      </c>
      <c r="F10" s="32">
        <v>212364</v>
      </c>
      <c r="G10" s="32">
        <v>5899</v>
      </c>
      <c r="H10" s="74">
        <v>5630.88</v>
      </c>
      <c r="I10" s="25">
        <v>45627</v>
      </c>
      <c r="J10" s="70">
        <f>(Novembro!J10)-H10</f>
        <v>65804.859999999971</v>
      </c>
    </row>
    <row r="11" spans="1:10" ht="13.5" customHeight="1" x14ac:dyDescent="0.25">
      <c r="A11" s="48" t="s">
        <v>25</v>
      </c>
      <c r="B11" s="36" t="s">
        <v>26</v>
      </c>
      <c r="C11" s="36" t="s">
        <v>57</v>
      </c>
      <c r="D11" s="40" t="s">
        <v>75</v>
      </c>
      <c r="E11" s="8">
        <v>44866</v>
      </c>
      <c r="F11" s="71">
        <v>410220</v>
      </c>
      <c r="G11" s="32">
        <v>11395</v>
      </c>
      <c r="H11" s="74">
        <v>11371.07</v>
      </c>
      <c r="I11" s="25">
        <v>45627</v>
      </c>
      <c r="J11" s="70">
        <f>(Novembro!J11)-H11</f>
        <v>145532.24000000002</v>
      </c>
    </row>
    <row r="12" spans="1:10" ht="13.5" customHeight="1" x14ac:dyDescent="0.25">
      <c r="A12" s="48" t="s">
        <v>27</v>
      </c>
      <c r="B12" s="36" t="s">
        <v>28</v>
      </c>
      <c r="C12" s="36" t="s">
        <v>58</v>
      </c>
      <c r="D12" s="40" t="s">
        <v>76</v>
      </c>
      <c r="E12" s="8">
        <v>44835</v>
      </c>
      <c r="F12" s="71">
        <v>585412.56000000006</v>
      </c>
      <c r="G12" s="32">
        <v>16261.46</v>
      </c>
      <c r="H12" s="74">
        <v>15828.05</v>
      </c>
      <c r="I12" s="25">
        <v>45627</v>
      </c>
      <c r="J12" s="70">
        <f>(Novembro!J12)-H12</f>
        <v>233127.63000000012</v>
      </c>
    </row>
    <row r="13" spans="1:10" ht="13.5" customHeight="1" x14ac:dyDescent="0.25">
      <c r="A13" s="48" t="s">
        <v>29</v>
      </c>
      <c r="B13" s="61" t="s">
        <v>30</v>
      </c>
      <c r="C13" s="61" t="s">
        <v>59</v>
      </c>
      <c r="D13" s="63" t="s">
        <v>77</v>
      </c>
      <c r="E13" s="64">
        <v>45133</v>
      </c>
      <c r="F13" s="65">
        <v>11913072</v>
      </c>
      <c r="G13" s="65">
        <v>11913072</v>
      </c>
      <c r="H13" s="74">
        <v>177481</v>
      </c>
      <c r="I13" s="25">
        <v>45627</v>
      </c>
      <c r="J13" s="70">
        <f>(Novembro!J13)-H13</f>
        <v>8067875.5299999993</v>
      </c>
    </row>
    <row r="14" spans="1:10" ht="13.5" customHeight="1" x14ac:dyDescent="0.25">
      <c r="A14" s="48" t="s">
        <v>73</v>
      </c>
      <c r="B14" s="36" t="s">
        <v>31</v>
      </c>
      <c r="C14" s="36" t="s">
        <v>60</v>
      </c>
      <c r="D14" s="40" t="s">
        <v>79</v>
      </c>
      <c r="E14" s="8">
        <v>45043</v>
      </c>
      <c r="F14" s="32">
        <v>1013664.24</v>
      </c>
      <c r="G14" s="32">
        <v>1013664.24</v>
      </c>
      <c r="H14" s="74">
        <v>24431.74</v>
      </c>
      <c r="I14" s="25">
        <v>45627</v>
      </c>
      <c r="J14" s="70">
        <f>(Novembro!J14)-H14</f>
        <v>155838.83999999997</v>
      </c>
    </row>
    <row r="15" spans="1:10" s="50" customFormat="1" ht="13.5" customHeight="1" x14ac:dyDescent="0.25">
      <c r="A15" s="48" t="s">
        <v>33</v>
      </c>
      <c r="B15" s="61" t="s">
        <v>34</v>
      </c>
      <c r="C15" s="61" t="s">
        <v>62</v>
      </c>
      <c r="D15" s="63" t="s">
        <v>110</v>
      </c>
      <c r="E15" s="64">
        <v>45175</v>
      </c>
      <c r="F15" s="47">
        <v>1094427.3600000001</v>
      </c>
      <c r="G15" s="65">
        <v>1110492.24</v>
      </c>
      <c r="H15" s="74">
        <v>75015.360000000001</v>
      </c>
      <c r="I15" s="49">
        <v>45627</v>
      </c>
      <c r="J15" s="76">
        <f>(Novembro!J15)-H15</f>
        <v>872181.14000000013</v>
      </c>
    </row>
    <row r="16" spans="1:10" ht="13.5" customHeight="1" x14ac:dyDescent="0.25">
      <c r="A16" s="48" t="s">
        <v>35</v>
      </c>
      <c r="B16" s="36" t="s">
        <v>36</v>
      </c>
      <c r="C16" s="36" t="s">
        <v>63</v>
      </c>
      <c r="D16" s="40" t="s">
        <v>80</v>
      </c>
      <c r="E16" s="8">
        <v>45104</v>
      </c>
      <c r="F16" s="32">
        <v>1397776.8</v>
      </c>
      <c r="G16" s="32">
        <v>1348034.4</v>
      </c>
      <c r="H16" s="74">
        <v>135204.1</v>
      </c>
      <c r="I16" s="25">
        <v>45627</v>
      </c>
      <c r="J16" s="70">
        <f>(Novembro!J16)-H16</f>
        <v>763346.9</v>
      </c>
    </row>
    <row r="17" spans="1:10" ht="13.5" customHeight="1" x14ac:dyDescent="0.25">
      <c r="A17" s="48" t="s">
        <v>39</v>
      </c>
      <c r="B17" s="61" t="s">
        <v>30</v>
      </c>
      <c r="C17" s="61" t="s">
        <v>41</v>
      </c>
      <c r="D17" s="55" t="s">
        <v>40</v>
      </c>
      <c r="E17" s="64">
        <v>45141</v>
      </c>
      <c r="F17" s="65">
        <v>25020</v>
      </c>
      <c r="G17" s="65">
        <v>25020</v>
      </c>
      <c r="H17" s="74">
        <v>417</v>
      </c>
      <c r="I17" s="25">
        <v>45627</v>
      </c>
      <c r="J17" s="70">
        <f>(Novembro!J17)-H17</f>
        <v>1433</v>
      </c>
    </row>
    <row r="18" spans="1:10" ht="13.5" customHeight="1" x14ac:dyDescent="0.25">
      <c r="A18" s="48" t="s">
        <v>39</v>
      </c>
      <c r="B18" s="61" t="s">
        <v>30</v>
      </c>
      <c r="C18" s="61" t="s">
        <v>64</v>
      </c>
      <c r="D18" s="55" t="s">
        <v>82</v>
      </c>
      <c r="E18" s="64">
        <v>45169</v>
      </c>
      <c r="F18" s="65">
        <v>1339449.6000000001</v>
      </c>
      <c r="G18" s="65">
        <v>1339449.6000000001</v>
      </c>
      <c r="H18" s="74">
        <v>12134</v>
      </c>
      <c r="I18" s="25">
        <v>45627</v>
      </c>
      <c r="J18" s="70">
        <f>(Novembro!J18)-H18</f>
        <v>881173.19000000018</v>
      </c>
    </row>
    <row r="19" spans="1:10" ht="13.5" customHeight="1" x14ac:dyDescent="0.25">
      <c r="A19" s="48" t="s">
        <v>42</v>
      </c>
      <c r="B19" s="36" t="s">
        <v>43</v>
      </c>
      <c r="C19" s="36" t="s">
        <v>65</v>
      </c>
      <c r="D19" s="40" t="s">
        <v>83</v>
      </c>
      <c r="E19" s="8">
        <v>45462</v>
      </c>
      <c r="F19" s="32">
        <v>39600</v>
      </c>
      <c r="G19" s="32">
        <v>39600</v>
      </c>
      <c r="H19" s="74">
        <v>3300</v>
      </c>
      <c r="I19" s="25">
        <v>45627</v>
      </c>
      <c r="J19" s="70">
        <f>(Novembro!J19)-H19</f>
        <v>19800</v>
      </c>
    </row>
    <row r="20" spans="1:10" ht="13.5" customHeight="1" x14ac:dyDescent="0.25">
      <c r="A20" s="48" t="s">
        <v>44</v>
      </c>
      <c r="B20" s="36" t="s">
        <v>45</v>
      </c>
      <c r="C20" s="36" t="s">
        <v>104</v>
      </c>
      <c r="D20" s="40" t="s">
        <v>84</v>
      </c>
      <c r="E20" s="8">
        <v>45351</v>
      </c>
      <c r="F20" s="32">
        <v>20217.599999999999</v>
      </c>
      <c r="G20" s="32">
        <v>20217.599999999999</v>
      </c>
      <c r="H20" s="74">
        <v>1684.8</v>
      </c>
      <c r="I20" s="25">
        <v>45627</v>
      </c>
      <c r="J20" s="70">
        <f>(Novembro!J20)-H20</f>
        <v>5610.6899999999969</v>
      </c>
    </row>
    <row r="21" spans="1:10" ht="13.5" customHeight="1" x14ac:dyDescent="0.25">
      <c r="A21" s="48" t="s">
        <v>46</v>
      </c>
      <c r="B21" s="36" t="s">
        <v>47</v>
      </c>
      <c r="C21" s="36" t="s">
        <v>104</v>
      </c>
      <c r="D21" s="43" t="s">
        <v>85</v>
      </c>
      <c r="E21" s="69">
        <v>45449</v>
      </c>
      <c r="F21" s="32">
        <v>4320</v>
      </c>
      <c r="G21" s="32">
        <v>4320</v>
      </c>
      <c r="H21" s="74">
        <v>320</v>
      </c>
      <c r="I21" s="25">
        <v>45627</v>
      </c>
      <c r="J21" s="70">
        <f>(Novembro!J21)-H21</f>
        <v>3360</v>
      </c>
    </row>
    <row r="22" spans="1:10" ht="13.5" customHeight="1" x14ac:dyDescent="0.25">
      <c r="A22" s="48" t="s">
        <v>98</v>
      </c>
      <c r="B22" s="36" t="s">
        <v>99</v>
      </c>
      <c r="C22" s="36" t="s">
        <v>104</v>
      </c>
      <c r="D22" s="40" t="s">
        <v>87</v>
      </c>
      <c r="E22" s="8">
        <v>44952</v>
      </c>
      <c r="F22" s="32">
        <v>2640</v>
      </c>
      <c r="G22" s="32">
        <v>2640</v>
      </c>
      <c r="H22" s="74">
        <v>110</v>
      </c>
      <c r="I22" s="25">
        <v>45627</v>
      </c>
      <c r="J22" s="70">
        <f>(Novembro!J22)-H22</f>
        <v>220</v>
      </c>
    </row>
    <row r="23" spans="1:10" ht="13.5" customHeight="1" x14ac:dyDescent="0.25">
      <c r="A23" s="48" t="s">
        <v>89</v>
      </c>
      <c r="B23" s="36" t="s">
        <v>90</v>
      </c>
      <c r="C23" s="36" t="s">
        <v>104</v>
      </c>
      <c r="D23" s="40" t="s">
        <v>88</v>
      </c>
      <c r="E23" s="8">
        <v>45237</v>
      </c>
      <c r="F23" s="32">
        <v>51480</v>
      </c>
      <c r="G23" s="32">
        <v>54054</v>
      </c>
      <c r="H23" s="74">
        <v>4290</v>
      </c>
      <c r="I23" s="25">
        <v>45627</v>
      </c>
      <c r="J23" s="70">
        <f>(Novembro!J23)-H23</f>
        <v>42685.5</v>
      </c>
    </row>
    <row r="24" spans="1:10" ht="13.5" customHeight="1" x14ac:dyDescent="0.25">
      <c r="A24" s="48" t="s">
        <v>91</v>
      </c>
      <c r="B24" s="36" t="s">
        <v>92</v>
      </c>
      <c r="C24" s="36" t="s">
        <v>93</v>
      </c>
      <c r="D24" s="40" t="s">
        <v>94</v>
      </c>
      <c r="E24" s="8">
        <v>45408</v>
      </c>
      <c r="F24" s="32">
        <v>43122.720000000001</v>
      </c>
      <c r="G24" s="32">
        <v>43122.720000000001</v>
      </c>
      <c r="H24" s="74">
        <v>5109.03</v>
      </c>
      <c r="I24" s="25">
        <v>45627</v>
      </c>
      <c r="J24" s="70">
        <f>(Novembro!J24)-H24</f>
        <v>16421.840000000007</v>
      </c>
    </row>
    <row r="25" spans="1:10" ht="13.5" customHeight="1" x14ac:dyDescent="0.25">
      <c r="A25" s="48" t="s">
        <v>96</v>
      </c>
      <c r="B25" s="36" t="s">
        <v>97</v>
      </c>
      <c r="C25" s="36" t="s">
        <v>95</v>
      </c>
      <c r="D25" s="40" t="s">
        <v>94</v>
      </c>
      <c r="E25" s="8">
        <v>45411</v>
      </c>
      <c r="F25" s="32">
        <v>12558</v>
      </c>
      <c r="G25" s="32">
        <v>12558</v>
      </c>
      <c r="H25" s="74">
        <v>1015</v>
      </c>
      <c r="I25" s="25">
        <v>45627</v>
      </c>
      <c r="J25" s="70">
        <f>(Novembro!J25)-H25</f>
        <v>5582.5</v>
      </c>
    </row>
    <row r="26" spans="1:10" ht="13.5" customHeight="1" x14ac:dyDescent="0.25">
      <c r="A26" s="48" t="s">
        <v>48</v>
      </c>
      <c r="B26" s="36" t="s">
        <v>49</v>
      </c>
      <c r="C26" s="36" t="s">
        <v>66</v>
      </c>
      <c r="D26" s="40" t="s">
        <v>86</v>
      </c>
      <c r="E26" s="8">
        <v>45475</v>
      </c>
      <c r="F26" s="32">
        <v>279360.59999999998</v>
      </c>
      <c r="G26" s="32">
        <v>279360.59999999998</v>
      </c>
      <c r="H26" s="74">
        <v>14034.58</v>
      </c>
      <c r="I26" s="25">
        <v>45627</v>
      </c>
      <c r="J26" s="70">
        <f>(Novembro!J26)-H26</f>
        <v>176973.71999999997</v>
      </c>
    </row>
    <row r="27" spans="1:10" ht="13.5" customHeight="1" x14ac:dyDescent="0.25">
      <c r="A27" s="55" t="s">
        <v>129</v>
      </c>
      <c r="B27" s="36" t="s">
        <v>12</v>
      </c>
      <c r="C27" s="17" t="s">
        <v>130</v>
      </c>
      <c r="D27" s="40" t="s">
        <v>131</v>
      </c>
      <c r="E27" s="19">
        <v>45583</v>
      </c>
      <c r="F27" s="20">
        <v>19872</v>
      </c>
      <c r="G27" s="20">
        <v>19872</v>
      </c>
      <c r="H27" s="72">
        <v>892.4</v>
      </c>
      <c r="I27" s="25">
        <v>45627</v>
      </c>
      <c r="J27" s="70">
        <f>(Novembro!J27)-H27</f>
        <v>18979.599999999999</v>
      </c>
    </row>
    <row r="28" spans="1:10" ht="21" x14ac:dyDescent="0.35">
      <c r="A28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1" workbookViewId="0">
      <selection activeCell="J14" sqref="J14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112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37" t="s">
        <v>11</v>
      </c>
      <c r="B5" s="34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30">
        <v>1283.8</v>
      </c>
      <c r="I5" s="25">
        <v>45323</v>
      </c>
      <c r="J5" s="29">
        <f>(Janeiro!J5)-H5</f>
        <v>13988.62</v>
      </c>
    </row>
    <row r="6" spans="1:10" x14ac:dyDescent="0.25">
      <c r="A6" s="38" t="s">
        <v>13</v>
      </c>
      <c r="B6" s="34" t="s">
        <v>14</v>
      </c>
      <c r="C6" s="34" t="s">
        <v>51</v>
      </c>
      <c r="D6" s="41" t="s">
        <v>68</v>
      </c>
      <c r="E6" s="28">
        <v>43745</v>
      </c>
      <c r="F6" s="29">
        <v>150000</v>
      </c>
      <c r="G6" s="29">
        <v>150000</v>
      </c>
      <c r="H6" s="30">
        <v>9776.2999999999993</v>
      </c>
      <c r="I6" s="25">
        <v>45323</v>
      </c>
      <c r="J6" s="29">
        <f>(Janeiro!J6)-H6</f>
        <v>91342.2</v>
      </c>
    </row>
    <row r="7" spans="1:10" ht="13.5" customHeight="1" x14ac:dyDescent="0.25">
      <c r="A7" s="38" t="s">
        <v>15</v>
      </c>
      <c r="B7" s="34" t="s">
        <v>16</v>
      </c>
      <c r="C7" s="34" t="s">
        <v>52</v>
      </c>
      <c r="D7" s="40" t="s">
        <v>69</v>
      </c>
      <c r="E7" s="5">
        <v>43951</v>
      </c>
      <c r="F7" s="26">
        <v>11280</v>
      </c>
      <c r="G7" s="26">
        <v>11280</v>
      </c>
      <c r="H7" s="26">
        <v>940</v>
      </c>
      <c r="I7" s="25">
        <v>45323</v>
      </c>
      <c r="J7" s="26">
        <f>(Janeiro!J7)-H7</f>
        <v>1880</v>
      </c>
    </row>
    <row r="8" spans="1:10" ht="13.5" customHeight="1" x14ac:dyDescent="0.25">
      <c r="A8" s="38" t="s">
        <v>17</v>
      </c>
      <c r="B8" s="34" t="s">
        <v>18</v>
      </c>
      <c r="C8" s="34" t="s">
        <v>53</v>
      </c>
      <c r="D8" s="40" t="s">
        <v>70</v>
      </c>
      <c r="E8" s="5">
        <v>44041</v>
      </c>
      <c r="F8" s="26">
        <v>60072</v>
      </c>
      <c r="G8" s="26">
        <v>60072</v>
      </c>
      <c r="H8" s="26">
        <v>4106.93</v>
      </c>
      <c r="I8" s="25">
        <v>45323</v>
      </c>
      <c r="J8" s="26">
        <f>(Janeiro!J8)-H8</f>
        <v>2544.87</v>
      </c>
    </row>
    <row r="9" spans="1:10" ht="13.5" customHeight="1" x14ac:dyDescent="0.25">
      <c r="A9" s="38" t="s">
        <v>19</v>
      </c>
      <c r="B9" s="34" t="s">
        <v>20</v>
      </c>
      <c r="C9" s="34" t="s">
        <v>54</v>
      </c>
      <c r="D9" s="40" t="s">
        <v>71</v>
      </c>
      <c r="E9" s="5">
        <v>44482</v>
      </c>
      <c r="F9" s="26">
        <v>42857.760000000002</v>
      </c>
      <c r="G9" s="26">
        <v>3571.48</v>
      </c>
      <c r="H9" s="26">
        <v>3571.48</v>
      </c>
      <c r="I9" s="25">
        <v>45323</v>
      </c>
      <c r="J9" s="26">
        <f>(Janeiro!J9)-H9</f>
        <v>35714.799999999996</v>
      </c>
    </row>
    <row r="10" spans="1:10" ht="13.5" customHeight="1" x14ac:dyDescent="0.25">
      <c r="A10" s="38" t="s">
        <v>21</v>
      </c>
      <c r="B10" s="35" t="s">
        <v>22</v>
      </c>
      <c r="C10" s="34" t="s">
        <v>55</v>
      </c>
      <c r="D10" s="40" t="s">
        <v>72</v>
      </c>
      <c r="E10" s="5">
        <v>44586</v>
      </c>
      <c r="F10" s="26">
        <v>36414</v>
      </c>
      <c r="G10" s="26">
        <v>36414</v>
      </c>
      <c r="H10" s="31">
        <v>1871.59</v>
      </c>
      <c r="I10" s="25">
        <v>45323</v>
      </c>
      <c r="J10" s="26">
        <f>(Janeiro!J10)-H10</f>
        <v>30598.629999999997</v>
      </c>
    </row>
    <row r="11" spans="1:10" ht="13.5" customHeight="1" x14ac:dyDescent="0.25">
      <c r="A11" s="38" t="s">
        <v>23</v>
      </c>
      <c r="B11" s="34" t="s">
        <v>24</v>
      </c>
      <c r="C11" s="34" t="s">
        <v>56</v>
      </c>
      <c r="D11" s="40" t="s">
        <v>74</v>
      </c>
      <c r="E11" s="5">
        <v>44755</v>
      </c>
      <c r="F11" s="26">
        <v>212364</v>
      </c>
      <c r="G11" s="26">
        <v>5899</v>
      </c>
      <c r="H11" s="31">
        <v>5194.6499999999996</v>
      </c>
      <c r="I11" s="25">
        <v>45323</v>
      </c>
      <c r="J11" s="26">
        <f>(Janeiro!J11)-H11</f>
        <v>122048.31</v>
      </c>
    </row>
    <row r="12" spans="1:10" ht="13.5" customHeight="1" x14ac:dyDescent="0.25">
      <c r="A12" s="38" t="s">
        <v>25</v>
      </c>
      <c r="B12" s="34" t="s">
        <v>26</v>
      </c>
      <c r="C12" s="34" t="s">
        <v>57</v>
      </c>
      <c r="D12" s="40" t="s">
        <v>75</v>
      </c>
      <c r="E12" s="5">
        <v>44866</v>
      </c>
      <c r="F12" s="6">
        <v>410220</v>
      </c>
      <c r="G12" s="26">
        <v>11395</v>
      </c>
      <c r="H12" s="31">
        <v>18517.34</v>
      </c>
      <c r="I12" s="25">
        <v>45323</v>
      </c>
      <c r="J12" s="26">
        <f>(Janeiro!J12)-H12</f>
        <v>258125.81000000003</v>
      </c>
    </row>
    <row r="13" spans="1:10" ht="13.5" customHeight="1" x14ac:dyDescent="0.25">
      <c r="A13" s="38" t="s">
        <v>27</v>
      </c>
      <c r="B13" s="34" t="s">
        <v>28</v>
      </c>
      <c r="C13" s="34" t="s">
        <v>58</v>
      </c>
      <c r="D13" s="40" t="s">
        <v>76</v>
      </c>
      <c r="E13" s="5">
        <v>44835</v>
      </c>
      <c r="F13" s="6">
        <v>585412.56000000006</v>
      </c>
      <c r="G13" s="26">
        <v>16261.46</v>
      </c>
      <c r="H13" s="31">
        <v>29976.16</v>
      </c>
      <c r="I13" s="25">
        <v>45323</v>
      </c>
      <c r="J13" s="26">
        <f>(Janeiro!J13)-H13</f>
        <v>406396.21</v>
      </c>
    </row>
    <row r="14" spans="1:10" ht="13.5" customHeight="1" x14ac:dyDescent="0.25">
      <c r="A14" s="38" t="s">
        <v>29</v>
      </c>
      <c r="B14" s="34" t="s">
        <v>30</v>
      </c>
      <c r="C14" s="36" t="s">
        <v>59</v>
      </c>
      <c r="D14" s="42" t="s">
        <v>77</v>
      </c>
      <c r="E14" s="8">
        <v>45133</v>
      </c>
      <c r="F14" s="26">
        <v>11913072</v>
      </c>
      <c r="G14" s="32">
        <v>11913072</v>
      </c>
      <c r="H14" s="31">
        <v>278888.42</v>
      </c>
      <c r="I14" s="25">
        <v>45323</v>
      </c>
      <c r="J14" s="26">
        <f>(Janeiro!J14)-H14</f>
        <v>10718537.23</v>
      </c>
    </row>
    <row r="15" spans="1:10" ht="13.5" customHeight="1" x14ac:dyDescent="0.25">
      <c r="A15" s="38" t="s">
        <v>100</v>
      </c>
      <c r="B15" s="34" t="s">
        <v>101</v>
      </c>
      <c r="C15" s="36" t="s">
        <v>102</v>
      </c>
      <c r="D15" s="42" t="s">
        <v>103</v>
      </c>
      <c r="E15" s="8">
        <v>45105</v>
      </c>
      <c r="F15" s="26">
        <v>738602.59</v>
      </c>
      <c r="G15" s="26">
        <v>738602.59</v>
      </c>
      <c r="H15" s="31">
        <v>53860.61</v>
      </c>
      <c r="I15" s="25">
        <v>45323</v>
      </c>
      <c r="J15" s="26">
        <f>(Janeiro!J15)-H15</f>
        <v>420759.45</v>
      </c>
    </row>
    <row r="16" spans="1:10" s="50" customFormat="1" x14ac:dyDescent="0.25">
      <c r="A16" s="48" t="s">
        <v>73</v>
      </c>
      <c r="B16" s="44" t="s">
        <v>31</v>
      </c>
      <c r="C16" s="44" t="s">
        <v>60</v>
      </c>
      <c r="D16" s="45" t="s">
        <v>79</v>
      </c>
      <c r="E16" s="46">
        <v>45043</v>
      </c>
      <c r="F16" s="47">
        <v>1013664.24</v>
      </c>
      <c r="G16" s="47">
        <v>1013664.24</v>
      </c>
      <c r="H16" s="31">
        <v>26611.23</v>
      </c>
      <c r="I16" s="49">
        <v>45323</v>
      </c>
      <c r="J16" s="47">
        <f>(Janeiro!J16)-H16</f>
        <v>531301.11</v>
      </c>
    </row>
    <row r="17" spans="1:10" ht="13.5" customHeight="1" x14ac:dyDescent="0.25">
      <c r="A17" s="38" t="s">
        <v>109</v>
      </c>
      <c r="B17" s="34" t="s">
        <v>32</v>
      </c>
      <c r="C17" s="34" t="s">
        <v>61</v>
      </c>
      <c r="D17" s="42" t="s">
        <v>110</v>
      </c>
      <c r="E17" s="5">
        <v>45175</v>
      </c>
      <c r="F17" s="26">
        <v>33908.160000000003</v>
      </c>
      <c r="G17" s="26">
        <v>33908.160000000003</v>
      </c>
      <c r="H17" s="31">
        <v>2166.65</v>
      </c>
      <c r="I17" s="25">
        <v>45323</v>
      </c>
      <c r="J17" s="26">
        <f>(Janeiro!J17)-H17</f>
        <v>23370.939999999995</v>
      </c>
    </row>
    <row r="18" spans="1:10" ht="13.5" customHeight="1" x14ac:dyDescent="0.25">
      <c r="A18" s="38" t="s">
        <v>33</v>
      </c>
      <c r="B18" s="34" t="s">
        <v>34</v>
      </c>
      <c r="C18" s="34" t="s">
        <v>62</v>
      </c>
      <c r="D18" s="42" t="s">
        <v>110</v>
      </c>
      <c r="E18" s="5">
        <v>45175</v>
      </c>
      <c r="F18" s="26">
        <v>1110492.24</v>
      </c>
      <c r="G18" s="26">
        <v>1110492.24</v>
      </c>
      <c r="H18" s="31">
        <v>86822.97</v>
      </c>
      <c r="I18" s="25">
        <v>45323</v>
      </c>
      <c r="J18" s="26">
        <f>(Janeiro!J18)-H18</f>
        <v>765178.15</v>
      </c>
    </row>
    <row r="19" spans="1:10" ht="13.5" customHeight="1" x14ac:dyDescent="0.25">
      <c r="A19" s="38" t="s">
        <v>105</v>
      </c>
      <c r="B19" s="34" t="s">
        <v>106</v>
      </c>
      <c r="C19" s="34" t="s">
        <v>107</v>
      </c>
      <c r="D19" s="40" t="s">
        <v>108</v>
      </c>
      <c r="E19" s="5">
        <v>45058</v>
      </c>
      <c r="F19" s="26">
        <v>168000</v>
      </c>
      <c r="G19" s="26">
        <v>168000</v>
      </c>
      <c r="H19" s="31">
        <v>14000</v>
      </c>
      <c r="I19" s="25">
        <v>45323</v>
      </c>
      <c r="J19" s="26">
        <f>(Janeiro!J19)-H19</f>
        <v>84000</v>
      </c>
    </row>
    <row r="20" spans="1:10" ht="13.5" customHeight="1" x14ac:dyDescent="0.25">
      <c r="A20" s="38" t="s">
        <v>35</v>
      </c>
      <c r="B20" s="34" t="s">
        <v>36</v>
      </c>
      <c r="C20" s="34" t="s">
        <v>63</v>
      </c>
      <c r="D20" s="40" t="s">
        <v>80</v>
      </c>
      <c r="E20" s="5">
        <v>45104</v>
      </c>
      <c r="F20" s="26">
        <v>1348034.4</v>
      </c>
      <c r="G20" s="26">
        <v>1348034.4</v>
      </c>
      <c r="H20" s="31">
        <v>112336.2</v>
      </c>
      <c r="I20" s="25">
        <v>45323</v>
      </c>
      <c r="J20" s="26">
        <f>(Janeiro!J20)-H20</f>
        <v>561681.00000000012</v>
      </c>
    </row>
    <row r="21" spans="1:10" ht="13.5" customHeight="1" x14ac:dyDescent="0.25">
      <c r="A21" s="38" t="s">
        <v>37</v>
      </c>
      <c r="B21" s="34" t="s">
        <v>38</v>
      </c>
      <c r="C21" s="34" t="s">
        <v>127</v>
      </c>
      <c r="D21" s="40" t="s">
        <v>81</v>
      </c>
      <c r="E21" s="5">
        <v>45107</v>
      </c>
      <c r="F21" s="26">
        <v>49431.48</v>
      </c>
      <c r="G21" s="26">
        <v>49431.48</v>
      </c>
      <c r="H21" s="31">
        <v>0</v>
      </c>
      <c r="I21" s="25">
        <v>45323</v>
      </c>
      <c r="J21" s="26">
        <f>(Janeiro!J21)-H21</f>
        <v>25875.78</v>
      </c>
    </row>
    <row r="22" spans="1:10" ht="13.5" customHeight="1" x14ac:dyDescent="0.25">
      <c r="A22" s="38" t="s">
        <v>39</v>
      </c>
      <c r="B22" s="34" t="s">
        <v>30</v>
      </c>
      <c r="C22" s="34" t="s">
        <v>41</v>
      </c>
      <c r="D22" s="40" t="s">
        <v>40</v>
      </c>
      <c r="E22" s="5">
        <v>45141</v>
      </c>
      <c r="F22" s="26">
        <v>25020</v>
      </c>
      <c r="G22" s="26">
        <v>25020</v>
      </c>
      <c r="H22" s="31">
        <v>417</v>
      </c>
      <c r="I22" s="25">
        <v>45323</v>
      </c>
      <c r="J22" s="26">
        <f>(Janeiro!J22)-H22</f>
        <v>23352</v>
      </c>
    </row>
    <row r="23" spans="1:10" ht="13.5" customHeight="1" x14ac:dyDescent="0.25">
      <c r="A23" s="38" t="s">
        <v>39</v>
      </c>
      <c r="B23" s="34" t="s">
        <v>30</v>
      </c>
      <c r="C23" s="34" t="s">
        <v>64</v>
      </c>
      <c r="D23" s="40" t="s">
        <v>82</v>
      </c>
      <c r="E23" s="5">
        <v>45169</v>
      </c>
      <c r="F23" s="26">
        <v>1339449.6000000001</v>
      </c>
      <c r="G23" s="26">
        <v>1339449.6000000001</v>
      </c>
      <c r="H23" s="31">
        <v>0</v>
      </c>
      <c r="I23" s="25">
        <v>45323</v>
      </c>
      <c r="J23" s="26">
        <f>(Janeiro!J23)-H23</f>
        <v>1332820.4700000002</v>
      </c>
    </row>
    <row r="24" spans="1:10" ht="13.5" customHeight="1" x14ac:dyDescent="0.25">
      <c r="A24" s="38" t="s">
        <v>44</v>
      </c>
      <c r="B24" s="34" t="s">
        <v>45</v>
      </c>
      <c r="C24" s="34" t="s">
        <v>104</v>
      </c>
      <c r="D24" s="40" t="s">
        <v>84</v>
      </c>
      <c r="E24" s="5">
        <v>45351</v>
      </c>
      <c r="F24" s="26">
        <v>20217.599999999999</v>
      </c>
      <c r="G24" s="26">
        <v>20217.599999999999</v>
      </c>
      <c r="H24" s="31">
        <v>0</v>
      </c>
      <c r="I24" s="25">
        <v>45323</v>
      </c>
      <c r="J24" s="26">
        <f>G24-H24</f>
        <v>20217.599999999999</v>
      </c>
    </row>
    <row r="25" spans="1:10" ht="13.5" customHeight="1" x14ac:dyDescent="0.25">
      <c r="A25" s="38" t="s">
        <v>48</v>
      </c>
      <c r="B25" s="34" t="s">
        <v>49</v>
      </c>
      <c r="C25" s="34" t="s">
        <v>125</v>
      </c>
      <c r="D25" s="40" t="s">
        <v>126</v>
      </c>
      <c r="E25" s="5">
        <v>45079</v>
      </c>
      <c r="F25" s="26">
        <v>6792000</v>
      </c>
      <c r="G25" s="26">
        <v>6792000</v>
      </c>
      <c r="H25" s="31">
        <v>0</v>
      </c>
      <c r="I25" s="25">
        <v>45323</v>
      </c>
      <c r="J25" s="26">
        <f>(Janeiro!J24)-H25</f>
        <v>6787380.2400000002</v>
      </c>
    </row>
    <row r="26" spans="1:10" ht="13.5" customHeight="1" x14ac:dyDescent="0.25">
      <c r="A26" s="38" t="s">
        <v>98</v>
      </c>
      <c r="B26" s="34" t="s">
        <v>99</v>
      </c>
      <c r="C26" s="34" t="s">
        <v>104</v>
      </c>
      <c r="D26" s="40" t="s">
        <v>87</v>
      </c>
      <c r="E26" s="5">
        <v>44952</v>
      </c>
      <c r="F26" s="26">
        <v>2640</v>
      </c>
      <c r="G26" s="26">
        <v>2640</v>
      </c>
      <c r="H26" s="27">
        <v>110</v>
      </c>
      <c r="I26" s="25">
        <v>45323</v>
      </c>
      <c r="J26" s="26">
        <f>(Janeiro!J25)-H26</f>
        <v>1210</v>
      </c>
    </row>
    <row r="27" spans="1:10" s="50" customFormat="1" ht="13.5" customHeight="1" x14ac:dyDescent="0.25">
      <c r="A27" s="48" t="s">
        <v>89</v>
      </c>
      <c r="B27" s="44" t="s">
        <v>90</v>
      </c>
      <c r="C27" s="44" t="s">
        <v>104</v>
      </c>
      <c r="D27" s="55" t="s">
        <v>88</v>
      </c>
      <c r="E27" s="46">
        <v>45237</v>
      </c>
      <c r="F27" s="47">
        <v>54054</v>
      </c>
      <c r="G27" s="47">
        <v>54054</v>
      </c>
      <c r="H27" s="31">
        <v>4510.5</v>
      </c>
      <c r="I27" s="49">
        <v>45323</v>
      </c>
      <c r="J27" s="47">
        <f>(Janeiro!J26)-H27</f>
        <v>40534.5</v>
      </c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27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7"/>
      <c r="E58" s="4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10"/>
      <c r="D92" s="7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21" x14ac:dyDescent="0.35">
      <c r="A190" s="1" t="s">
        <v>8</v>
      </c>
      <c r="J190" s="3"/>
    </row>
    <row r="191" spans="1:10" x14ac:dyDescent="0.25">
      <c r="J191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showGridLines="0" topLeftCell="C4" workbookViewId="0">
      <selection activeCell="J14" sqref="J14"/>
    </sheetView>
  </sheetViews>
  <sheetFormatPr defaultRowHeight="15" x14ac:dyDescent="0.25"/>
  <cols>
    <col min="1" max="1" width="70.855468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113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37" t="s">
        <v>11</v>
      </c>
      <c r="B5" s="34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30">
        <v>1283.8</v>
      </c>
      <c r="I5" s="25">
        <v>45352</v>
      </c>
      <c r="J5" s="29">
        <f>(Fevereiro!J5)-H5</f>
        <v>12704.820000000002</v>
      </c>
    </row>
    <row r="6" spans="1:10" x14ac:dyDescent="0.25">
      <c r="A6" s="38" t="s">
        <v>13</v>
      </c>
      <c r="B6" s="34" t="s">
        <v>14</v>
      </c>
      <c r="C6" s="34" t="s">
        <v>51</v>
      </c>
      <c r="D6" s="41" t="s">
        <v>68</v>
      </c>
      <c r="E6" s="28">
        <v>43745</v>
      </c>
      <c r="F6" s="29">
        <v>150000</v>
      </c>
      <c r="G6" s="29">
        <v>150000</v>
      </c>
      <c r="H6" s="30">
        <v>9776.2999999999993</v>
      </c>
      <c r="I6" s="25">
        <v>45352</v>
      </c>
      <c r="J6" s="29">
        <f>(Fevereiro!J6)-H6</f>
        <v>81565.899999999994</v>
      </c>
    </row>
    <row r="7" spans="1:10" ht="13.5" customHeight="1" x14ac:dyDescent="0.25">
      <c r="A7" s="38" t="s">
        <v>15</v>
      </c>
      <c r="B7" s="34" t="s">
        <v>16</v>
      </c>
      <c r="C7" s="34" t="s">
        <v>52</v>
      </c>
      <c r="D7" s="40" t="s">
        <v>69</v>
      </c>
      <c r="E7" s="5">
        <v>43951</v>
      </c>
      <c r="F7" s="26">
        <v>11280</v>
      </c>
      <c r="G7" s="26">
        <v>11280</v>
      </c>
      <c r="H7" s="26">
        <v>940</v>
      </c>
      <c r="I7" s="25">
        <v>45352</v>
      </c>
      <c r="J7" s="29">
        <f>(Fevereiro!J7)-H7</f>
        <v>940</v>
      </c>
    </row>
    <row r="8" spans="1:10" ht="13.5" customHeight="1" x14ac:dyDescent="0.25">
      <c r="A8" s="38" t="s">
        <v>17</v>
      </c>
      <c r="B8" s="34" t="s">
        <v>18</v>
      </c>
      <c r="C8" s="34" t="s">
        <v>53</v>
      </c>
      <c r="D8" s="40" t="s">
        <v>70</v>
      </c>
      <c r="E8" s="5">
        <v>44041</v>
      </c>
      <c r="F8" s="26">
        <v>60072</v>
      </c>
      <c r="G8" s="26">
        <v>60072</v>
      </c>
      <c r="H8" s="26">
        <v>2544.87</v>
      </c>
      <c r="I8" s="25">
        <v>45352</v>
      </c>
      <c r="J8" s="29">
        <f>(Fevereiro!J8)-H8</f>
        <v>0</v>
      </c>
    </row>
    <row r="9" spans="1:10" ht="13.5" customHeight="1" x14ac:dyDescent="0.25">
      <c r="A9" s="38" t="s">
        <v>19</v>
      </c>
      <c r="B9" s="34" t="s">
        <v>20</v>
      </c>
      <c r="C9" s="34" t="s">
        <v>54</v>
      </c>
      <c r="D9" s="40" t="s">
        <v>71</v>
      </c>
      <c r="E9" s="5">
        <v>44482</v>
      </c>
      <c r="F9" s="26">
        <v>42857.760000000002</v>
      </c>
      <c r="G9" s="26">
        <v>3571.48</v>
      </c>
      <c r="H9" s="26">
        <v>3571.48</v>
      </c>
      <c r="I9" s="25">
        <v>45352</v>
      </c>
      <c r="J9" s="29">
        <f>(Fevereiro!J9)-H9</f>
        <v>32143.319999999996</v>
      </c>
    </row>
    <row r="10" spans="1:10" ht="13.5" customHeight="1" x14ac:dyDescent="0.25">
      <c r="A10" s="38" t="s">
        <v>21</v>
      </c>
      <c r="B10" s="35" t="s">
        <v>22</v>
      </c>
      <c r="C10" s="34" t="s">
        <v>55</v>
      </c>
      <c r="D10" s="40" t="s">
        <v>72</v>
      </c>
      <c r="E10" s="5">
        <v>44586</v>
      </c>
      <c r="F10" s="26">
        <v>36414</v>
      </c>
      <c r="G10" s="26">
        <v>36414</v>
      </c>
      <c r="H10" s="31">
        <v>2037.68</v>
      </c>
      <c r="I10" s="25">
        <v>45352</v>
      </c>
      <c r="J10" s="29">
        <f>(Fevereiro!J10)-H10</f>
        <v>28560.949999999997</v>
      </c>
    </row>
    <row r="11" spans="1:10" ht="13.5" customHeight="1" x14ac:dyDescent="0.25">
      <c r="A11" s="38" t="s">
        <v>23</v>
      </c>
      <c r="B11" s="34" t="s">
        <v>24</v>
      </c>
      <c r="C11" s="34" t="s">
        <v>56</v>
      </c>
      <c r="D11" s="40" t="s">
        <v>74</v>
      </c>
      <c r="E11" s="5">
        <v>44755</v>
      </c>
      <c r="F11" s="26">
        <v>212364</v>
      </c>
      <c r="G11" s="26">
        <v>5899</v>
      </c>
      <c r="H11" s="31">
        <v>5194.6499999999996</v>
      </c>
      <c r="I11" s="25">
        <v>45352</v>
      </c>
      <c r="J11" s="29">
        <f>(Fevereiro!J11)-H11</f>
        <v>116853.66</v>
      </c>
    </row>
    <row r="12" spans="1:10" ht="13.5" customHeight="1" x14ac:dyDescent="0.25">
      <c r="A12" s="38" t="s">
        <v>25</v>
      </c>
      <c r="B12" s="34" t="s">
        <v>26</v>
      </c>
      <c r="C12" s="34" t="s">
        <v>57</v>
      </c>
      <c r="D12" s="40" t="s">
        <v>75</v>
      </c>
      <c r="E12" s="5">
        <v>44866</v>
      </c>
      <c r="F12" s="6">
        <v>410220</v>
      </c>
      <c r="G12" s="26">
        <v>11395</v>
      </c>
      <c r="H12" s="31">
        <v>10400.959999999999</v>
      </c>
      <c r="I12" s="25">
        <v>45352</v>
      </c>
      <c r="J12" s="29">
        <f>(Fevereiro!J12)-H12</f>
        <v>247724.85000000003</v>
      </c>
    </row>
    <row r="13" spans="1:10" ht="13.5" customHeight="1" x14ac:dyDescent="0.25">
      <c r="A13" s="38" t="s">
        <v>27</v>
      </c>
      <c r="B13" s="34" t="s">
        <v>28</v>
      </c>
      <c r="C13" s="34" t="s">
        <v>58</v>
      </c>
      <c r="D13" s="40" t="s">
        <v>76</v>
      </c>
      <c r="E13" s="5">
        <v>44835</v>
      </c>
      <c r="F13" s="6">
        <v>585412.56000000006</v>
      </c>
      <c r="G13" s="26">
        <v>16261.46</v>
      </c>
      <c r="H13" s="31">
        <v>14988.08</v>
      </c>
      <c r="I13" s="25">
        <v>45352</v>
      </c>
      <c r="J13" s="29">
        <f>(Fevereiro!J13)-H13</f>
        <v>391408.13</v>
      </c>
    </row>
    <row r="14" spans="1:10" ht="13.5" customHeight="1" x14ac:dyDescent="0.25">
      <c r="A14" s="38" t="s">
        <v>29</v>
      </c>
      <c r="B14" s="34" t="s">
        <v>30</v>
      </c>
      <c r="C14" s="36" t="s">
        <v>59</v>
      </c>
      <c r="D14" s="42" t="s">
        <v>77</v>
      </c>
      <c r="E14" s="8">
        <v>45133</v>
      </c>
      <c r="F14" s="26">
        <v>11913072</v>
      </c>
      <c r="G14" s="32">
        <v>11913072</v>
      </c>
      <c r="H14" s="31">
        <v>575861</v>
      </c>
      <c r="I14" s="25">
        <v>45352</v>
      </c>
      <c r="J14" s="26">
        <f>(Fevereiro!J14)-H14</f>
        <v>10142676.23</v>
      </c>
    </row>
    <row r="15" spans="1:10" x14ac:dyDescent="0.25">
      <c r="A15" s="38" t="s">
        <v>73</v>
      </c>
      <c r="B15" s="34" t="s">
        <v>31</v>
      </c>
      <c r="C15" s="34" t="s">
        <v>60</v>
      </c>
      <c r="D15" s="41" t="s">
        <v>79</v>
      </c>
      <c r="E15" s="5">
        <v>45043</v>
      </c>
      <c r="F15" s="26">
        <v>1013664.24</v>
      </c>
      <c r="G15" s="26">
        <v>1013664.24</v>
      </c>
      <c r="H15" s="31">
        <v>25941.4</v>
      </c>
      <c r="I15" s="25">
        <v>45352</v>
      </c>
      <c r="J15" s="26">
        <f>(Fevereiro!J15)-H15</f>
        <v>394818.05</v>
      </c>
    </row>
    <row r="16" spans="1:10" ht="13.5" customHeight="1" x14ac:dyDescent="0.25">
      <c r="A16" s="38" t="s">
        <v>109</v>
      </c>
      <c r="B16" s="34" t="s">
        <v>32</v>
      </c>
      <c r="C16" s="34" t="s">
        <v>61</v>
      </c>
      <c r="D16" s="42" t="s">
        <v>110</v>
      </c>
      <c r="E16" s="5">
        <v>45175</v>
      </c>
      <c r="F16" s="26">
        <v>33908.160000000003</v>
      </c>
      <c r="G16" s="26">
        <v>33908.160000000003</v>
      </c>
      <c r="H16" s="31">
        <v>2398.12</v>
      </c>
      <c r="I16" s="25">
        <v>45352</v>
      </c>
      <c r="J16" s="26">
        <f>(Fevereiro!J17)-H16</f>
        <v>20972.819999999996</v>
      </c>
    </row>
    <row r="17" spans="1:10" ht="13.5" customHeight="1" x14ac:dyDescent="0.25">
      <c r="A17" s="38" t="s">
        <v>33</v>
      </c>
      <c r="B17" s="34" t="s">
        <v>34</v>
      </c>
      <c r="C17" s="34" t="s">
        <v>62</v>
      </c>
      <c r="D17" s="42" t="s">
        <v>110</v>
      </c>
      <c r="E17" s="5">
        <v>45175</v>
      </c>
      <c r="F17" s="26">
        <v>1110492.24</v>
      </c>
      <c r="G17" s="26">
        <v>1110492.24</v>
      </c>
      <c r="H17" s="31">
        <v>84622.52</v>
      </c>
      <c r="I17" s="25">
        <v>45352</v>
      </c>
      <c r="J17" s="26">
        <f>(Fevereiro!J18)-H17</f>
        <v>680555.63</v>
      </c>
    </row>
    <row r="18" spans="1:10" ht="13.5" customHeight="1" x14ac:dyDescent="0.25">
      <c r="A18" s="38" t="s">
        <v>105</v>
      </c>
      <c r="B18" s="34" t="s">
        <v>106</v>
      </c>
      <c r="C18" s="34" t="s">
        <v>107</v>
      </c>
      <c r="D18" s="40" t="s">
        <v>108</v>
      </c>
      <c r="E18" s="5">
        <v>45058</v>
      </c>
      <c r="F18" s="26">
        <v>168000</v>
      </c>
      <c r="G18" s="26">
        <v>168000</v>
      </c>
      <c r="H18" s="31">
        <v>14000</v>
      </c>
      <c r="I18" s="25">
        <v>45352</v>
      </c>
      <c r="J18" s="26">
        <f>(Fevereiro!J19)-H18</f>
        <v>70000</v>
      </c>
    </row>
    <row r="19" spans="1:10" ht="13.5" customHeight="1" x14ac:dyDescent="0.25">
      <c r="A19" s="38" t="s">
        <v>35</v>
      </c>
      <c r="B19" s="34" t="s">
        <v>36</v>
      </c>
      <c r="C19" s="34" t="s">
        <v>63</v>
      </c>
      <c r="D19" s="40" t="s">
        <v>80</v>
      </c>
      <c r="E19" s="5">
        <v>45104</v>
      </c>
      <c r="F19" s="26">
        <v>1348034.4</v>
      </c>
      <c r="G19" s="26">
        <v>1348034.4</v>
      </c>
      <c r="H19" s="31">
        <v>224672.4</v>
      </c>
      <c r="I19" s="25">
        <v>45352</v>
      </c>
      <c r="J19" s="26">
        <f>(Fevereiro!J20)-H19</f>
        <v>337008.60000000009</v>
      </c>
    </row>
    <row r="20" spans="1:10" s="50" customFormat="1" ht="13.5" customHeight="1" x14ac:dyDescent="0.25">
      <c r="A20" s="48" t="s">
        <v>37</v>
      </c>
      <c r="B20" s="44" t="s">
        <v>38</v>
      </c>
      <c r="C20" s="44" t="s">
        <v>127</v>
      </c>
      <c r="D20" s="55" t="s">
        <v>81</v>
      </c>
      <c r="E20" s="46">
        <v>45107</v>
      </c>
      <c r="F20" s="47">
        <v>49431.48</v>
      </c>
      <c r="G20" s="47">
        <v>49431.48</v>
      </c>
      <c r="H20" s="31">
        <v>3865.92</v>
      </c>
      <c r="I20" s="49">
        <v>45352</v>
      </c>
      <c r="J20" s="47">
        <f>(Fevereiro!J21)-H20</f>
        <v>22009.86</v>
      </c>
    </row>
    <row r="21" spans="1:10" ht="13.5" customHeight="1" x14ac:dyDescent="0.25">
      <c r="A21" s="38" t="s">
        <v>39</v>
      </c>
      <c r="B21" s="34" t="s">
        <v>30</v>
      </c>
      <c r="C21" s="34" t="s">
        <v>41</v>
      </c>
      <c r="D21" s="40" t="s">
        <v>40</v>
      </c>
      <c r="E21" s="5">
        <v>45141</v>
      </c>
      <c r="F21" s="26">
        <v>25020</v>
      </c>
      <c r="G21" s="26">
        <v>25020</v>
      </c>
      <c r="H21" s="31">
        <v>757</v>
      </c>
      <c r="I21" s="25">
        <v>45352</v>
      </c>
      <c r="J21" s="26">
        <f>(Fevereiro!J22)-H21</f>
        <v>22595</v>
      </c>
    </row>
    <row r="22" spans="1:10" ht="13.5" customHeight="1" x14ac:dyDescent="0.25">
      <c r="A22" s="38" t="s">
        <v>39</v>
      </c>
      <c r="B22" s="34" t="s">
        <v>30</v>
      </c>
      <c r="C22" s="34" t="s">
        <v>64</v>
      </c>
      <c r="D22" s="40" t="s">
        <v>82</v>
      </c>
      <c r="E22" s="5">
        <v>45169</v>
      </c>
      <c r="F22" s="26">
        <v>1339449.6000000001</v>
      </c>
      <c r="G22" s="26">
        <v>1339449.6000000001</v>
      </c>
      <c r="H22" s="31">
        <f>9307.28+11270+616</f>
        <v>21193.279999999999</v>
      </c>
      <c r="I22" s="25">
        <v>45352</v>
      </c>
      <c r="J22" s="26">
        <f>(Fevereiro!J23)-H22</f>
        <v>1311627.1900000002</v>
      </c>
    </row>
    <row r="23" spans="1:10" ht="13.5" customHeight="1" x14ac:dyDescent="0.25">
      <c r="A23" s="38" t="s">
        <v>44</v>
      </c>
      <c r="B23" s="34" t="s">
        <v>45</v>
      </c>
      <c r="C23" s="34" t="s">
        <v>104</v>
      </c>
      <c r="D23" s="40" t="s">
        <v>84</v>
      </c>
      <c r="E23" s="5">
        <v>45351</v>
      </c>
      <c r="F23" s="26">
        <v>20217.599999999999</v>
      </c>
      <c r="G23" s="26">
        <v>20217.599999999999</v>
      </c>
      <c r="H23" s="31">
        <v>0</v>
      </c>
      <c r="I23" s="25">
        <v>45352</v>
      </c>
      <c r="J23" s="26">
        <f>(Fevereiro!J24)-H23</f>
        <v>20217.599999999999</v>
      </c>
    </row>
    <row r="24" spans="1:10" ht="13.5" customHeight="1" x14ac:dyDescent="0.25">
      <c r="A24" s="38" t="s">
        <v>48</v>
      </c>
      <c r="B24" s="34" t="s">
        <v>49</v>
      </c>
      <c r="C24" s="34" t="s">
        <v>125</v>
      </c>
      <c r="D24" s="40" t="s">
        <v>126</v>
      </c>
      <c r="E24" s="5">
        <v>45079</v>
      </c>
      <c r="F24" s="26">
        <v>6792000</v>
      </c>
      <c r="G24" s="26">
        <v>6792000</v>
      </c>
      <c r="H24" s="31">
        <v>6075.83</v>
      </c>
      <c r="I24" s="25">
        <v>45352</v>
      </c>
      <c r="J24" s="26">
        <f>(Fevereiro!J25)-H24</f>
        <v>6781304.4100000001</v>
      </c>
    </row>
    <row r="25" spans="1:10" ht="13.5" customHeight="1" x14ac:dyDescent="0.25">
      <c r="A25" s="38" t="s">
        <v>98</v>
      </c>
      <c r="B25" s="34" t="s">
        <v>99</v>
      </c>
      <c r="C25" s="34" t="s">
        <v>104</v>
      </c>
      <c r="D25" s="40" t="s">
        <v>87</v>
      </c>
      <c r="E25" s="5">
        <v>44952</v>
      </c>
      <c r="F25" s="26">
        <v>2640</v>
      </c>
      <c r="G25" s="26">
        <v>2640</v>
      </c>
      <c r="H25" s="27">
        <v>110</v>
      </c>
      <c r="I25" s="25">
        <v>45352</v>
      </c>
      <c r="J25" s="26">
        <f>(Fevereiro!J26)-H25</f>
        <v>1100</v>
      </c>
    </row>
    <row r="26" spans="1:10" s="50" customFormat="1" ht="13.5" customHeight="1" x14ac:dyDescent="0.25">
      <c r="A26" s="48" t="s">
        <v>89</v>
      </c>
      <c r="B26" s="44" t="s">
        <v>90</v>
      </c>
      <c r="C26" s="44" t="s">
        <v>104</v>
      </c>
      <c r="D26" s="55" t="s">
        <v>88</v>
      </c>
      <c r="E26" s="46">
        <v>45237</v>
      </c>
      <c r="F26" s="47">
        <v>54054</v>
      </c>
      <c r="G26" s="47">
        <v>54054</v>
      </c>
      <c r="H26" s="31">
        <v>4504.5</v>
      </c>
      <c r="I26" s="49">
        <v>45352</v>
      </c>
      <c r="J26" s="47">
        <f>(Fevereiro!J27)-H26</f>
        <v>36030</v>
      </c>
    </row>
    <row r="27" spans="1:10" ht="13.5" customHeight="1" x14ac:dyDescent="0.25">
      <c r="A27" s="2"/>
      <c r="B27" s="3"/>
      <c r="C27" s="3"/>
      <c r="D27" s="3"/>
      <c r="E27" s="5"/>
      <c r="F27" s="6"/>
      <c r="G27" s="6"/>
      <c r="H27" s="9"/>
      <c r="I27" s="3"/>
      <c r="J27" s="3"/>
    </row>
    <row r="28" spans="1:10" ht="13.5" customHeight="1" x14ac:dyDescent="0.25">
      <c r="A28" s="2"/>
      <c r="B28" s="3"/>
      <c r="C28" s="3"/>
      <c r="D28" s="3"/>
      <c r="E28" s="5"/>
      <c r="F28" s="6"/>
      <c r="G28" s="6"/>
      <c r="H28" s="9"/>
      <c r="I28" s="3"/>
      <c r="J28" s="3"/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7"/>
      <c r="E57" s="4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10"/>
      <c r="D91" s="7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21" x14ac:dyDescent="0.35">
      <c r="A189" s="1" t="s">
        <v>8</v>
      </c>
      <c r="J189" s="3"/>
    </row>
    <row r="190" spans="1:10" x14ac:dyDescent="0.25">
      <c r="J190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C1" workbookViewId="0">
      <selection activeCell="J14" sqref="J14"/>
    </sheetView>
  </sheetViews>
  <sheetFormatPr defaultRowHeight="15" x14ac:dyDescent="0.25"/>
  <cols>
    <col min="1" max="1" width="69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114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37" t="s">
        <v>11</v>
      </c>
      <c r="B5" s="34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30">
        <v>1274</v>
      </c>
      <c r="I5" s="25">
        <v>45383</v>
      </c>
      <c r="J5" s="29">
        <f>(Março!J5)-H5</f>
        <v>11430.820000000002</v>
      </c>
    </row>
    <row r="6" spans="1:10" x14ac:dyDescent="0.25">
      <c r="A6" s="38" t="s">
        <v>13</v>
      </c>
      <c r="B6" s="34" t="s">
        <v>14</v>
      </c>
      <c r="C6" s="34" t="s">
        <v>51</v>
      </c>
      <c r="D6" s="41" t="s">
        <v>68</v>
      </c>
      <c r="E6" s="28">
        <v>43745</v>
      </c>
      <c r="F6" s="29">
        <v>150000</v>
      </c>
      <c r="G6" s="29">
        <v>150000</v>
      </c>
      <c r="H6" s="30">
        <v>9776.2999999999993</v>
      </c>
      <c r="I6" s="25">
        <v>45383</v>
      </c>
      <c r="J6" s="29">
        <f>(Março!J6)-H6</f>
        <v>71789.599999999991</v>
      </c>
    </row>
    <row r="7" spans="1:10" ht="13.5" customHeight="1" x14ac:dyDescent="0.25">
      <c r="A7" s="38" t="s">
        <v>15</v>
      </c>
      <c r="B7" s="34" t="s">
        <v>16</v>
      </c>
      <c r="C7" s="34" t="s">
        <v>52</v>
      </c>
      <c r="D7" s="40" t="s">
        <v>69</v>
      </c>
      <c r="E7" s="5">
        <v>43951</v>
      </c>
      <c r="F7" s="26">
        <v>11280</v>
      </c>
      <c r="G7" s="26">
        <v>11280</v>
      </c>
      <c r="H7" s="26">
        <v>940</v>
      </c>
      <c r="I7" s="25">
        <v>45383</v>
      </c>
      <c r="J7" s="29">
        <f>(Março!J7)-H7</f>
        <v>0</v>
      </c>
    </row>
    <row r="8" spans="1:10" ht="13.5" customHeight="1" x14ac:dyDescent="0.25">
      <c r="A8" s="38" t="s">
        <v>17</v>
      </c>
      <c r="B8" s="34" t="s">
        <v>18</v>
      </c>
      <c r="C8" s="34" t="s">
        <v>53</v>
      </c>
      <c r="D8" s="40" t="s">
        <v>70</v>
      </c>
      <c r="E8" s="5">
        <v>44041</v>
      </c>
      <c r="F8" s="26">
        <v>60072</v>
      </c>
      <c r="G8" s="26">
        <v>60072</v>
      </c>
      <c r="H8" s="26">
        <v>0</v>
      </c>
      <c r="I8" s="25">
        <v>45383</v>
      </c>
      <c r="J8" s="29">
        <f>(Março!J8)-H8</f>
        <v>0</v>
      </c>
    </row>
    <row r="9" spans="1:10" ht="13.5" customHeight="1" x14ac:dyDescent="0.25">
      <c r="A9" s="38" t="s">
        <v>19</v>
      </c>
      <c r="B9" s="34" t="s">
        <v>20</v>
      </c>
      <c r="C9" s="34" t="s">
        <v>54</v>
      </c>
      <c r="D9" s="40" t="s">
        <v>71</v>
      </c>
      <c r="E9" s="5">
        <v>44482</v>
      </c>
      <c r="F9" s="26">
        <v>42857.760000000002</v>
      </c>
      <c r="G9" s="26">
        <v>3571.48</v>
      </c>
      <c r="H9" s="26">
        <v>3571.48</v>
      </c>
      <c r="I9" s="25">
        <v>45383</v>
      </c>
      <c r="J9" s="29">
        <f>(Março!J9)-H9</f>
        <v>28571.839999999997</v>
      </c>
    </row>
    <row r="10" spans="1:10" ht="13.5" customHeight="1" x14ac:dyDescent="0.25">
      <c r="A10" s="38" t="s">
        <v>21</v>
      </c>
      <c r="B10" s="35" t="s">
        <v>22</v>
      </c>
      <c r="C10" s="34" t="s">
        <v>55</v>
      </c>
      <c r="D10" s="40" t="s">
        <v>72</v>
      </c>
      <c r="E10" s="5">
        <v>44586</v>
      </c>
      <c r="F10" s="26">
        <v>36414</v>
      </c>
      <c r="G10" s="26">
        <v>36414</v>
      </c>
      <c r="H10" s="31">
        <v>1978.13</v>
      </c>
      <c r="I10" s="25">
        <v>45383</v>
      </c>
      <c r="J10" s="29">
        <f>(Março!J10)-H10</f>
        <v>26582.819999999996</v>
      </c>
    </row>
    <row r="11" spans="1:10" ht="13.5" customHeight="1" x14ac:dyDescent="0.25">
      <c r="A11" s="38" t="s">
        <v>23</v>
      </c>
      <c r="B11" s="34" t="s">
        <v>24</v>
      </c>
      <c r="C11" s="34" t="s">
        <v>56</v>
      </c>
      <c r="D11" s="40" t="s">
        <v>74</v>
      </c>
      <c r="E11" s="5">
        <v>44755</v>
      </c>
      <c r="F11" s="26">
        <v>212364</v>
      </c>
      <c r="G11" s="26">
        <v>5899</v>
      </c>
      <c r="H11" s="31">
        <v>5194.6499999999996</v>
      </c>
      <c r="I11" s="25">
        <v>45383</v>
      </c>
      <c r="J11" s="29">
        <f>(Março!J11)-H11</f>
        <v>111659.01000000001</v>
      </c>
    </row>
    <row r="12" spans="1:10" ht="13.5" customHeight="1" x14ac:dyDescent="0.25">
      <c r="A12" s="38" t="s">
        <v>25</v>
      </c>
      <c r="B12" s="34" t="s">
        <v>26</v>
      </c>
      <c r="C12" s="34" t="s">
        <v>57</v>
      </c>
      <c r="D12" s="40" t="s">
        <v>75</v>
      </c>
      <c r="E12" s="5">
        <v>44866</v>
      </c>
      <c r="F12" s="6">
        <v>410220</v>
      </c>
      <c r="G12" s="26">
        <v>11395</v>
      </c>
      <c r="H12" s="31">
        <v>10400.959999999999</v>
      </c>
      <c r="I12" s="25">
        <v>45383</v>
      </c>
      <c r="J12" s="29">
        <f>(Março!J12)-H12</f>
        <v>237323.89000000004</v>
      </c>
    </row>
    <row r="13" spans="1:10" ht="13.5" customHeight="1" x14ac:dyDescent="0.25">
      <c r="A13" s="38" t="s">
        <v>27</v>
      </c>
      <c r="B13" s="34" t="s">
        <v>28</v>
      </c>
      <c r="C13" s="34" t="s">
        <v>58</v>
      </c>
      <c r="D13" s="40" t="s">
        <v>76</v>
      </c>
      <c r="E13" s="5">
        <v>44835</v>
      </c>
      <c r="F13" s="6">
        <v>585412.56000000006</v>
      </c>
      <c r="G13" s="26">
        <v>16261.46</v>
      </c>
      <c r="H13" s="31">
        <v>31656.1</v>
      </c>
      <c r="I13" s="25">
        <v>45383</v>
      </c>
      <c r="J13" s="29">
        <f>(Março!J13)-H13</f>
        <v>359752.03</v>
      </c>
    </row>
    <row r="14" spans="1:10" ht="13.5" customHeight="1" x14ac:dyDescent="0.25">
      <c r="A14" s="38" t="s">
        <v>29</v>
      </c>
      <c r="B14" s="34" t="s">
        <v>30</v>
      </c>
      <c r="C14" s="36" t="s">
        <v>59</v>
      </c>
      <c r="D14" s="42" t="s">
        <v>77</v>
      </c>
      <c r="E14" s="8">
        <v>45133</v>
      </c>
      <c r="F14" s="26">
        <v>11913072</v>
      </c>
      <c r="G14" s="32">
        <v>11913072</v>
      </c>
      <c r="H14" s="31">
        <v>280101</v>
      </c>
      <c r="I14" s="25">
        <v>45383</v>
      </c>
      <c r="J14" s="26">
        <f>(Março!J14)-H14</f>
        <v>9862575.2300000004</v>
      </c>
    </row>
    <row r="15" spans="1:10" x14ac:dyDescent="0.25">
      <c r="A15" s="38" t="s">
        <v>73</v>
      </c>
      <c r="B15" s="34" t="s">
        <v>31</v>
      </c>
      <c r="C15" s="34" t="s">
        <v>60</v>
      </c>
      <c r="D15" s="41" t="s">
        <v>79</v>
      </c>
      <c r="E15" s="5">
        <v>45043</v>
      </c>
      <c r="F15" s="26">
        <v>1013664.24</v>
      </c>
      <c r="G15" s="26">
        <v>1013664.24</v>
      </c>
      <c r="H15" s="31">
        <v>25509.86</v>
      </c>
      <c r="I15" s="25">
        <v>45383</v>
      </c>
      <c r="J15" s="26">
        <f>(Março!J15)-H15</f>
        <v>369308.19</v>
      </c>
    </row>
    <row r="16" spans="1:10" ht="13.5" customHeight="1" x14ac:dyDescent="0.25">
      <c r="A16" s="38" t="s">
        <v>109</v>
      </c>
      <c r="B16" s="34" t="s">
        <v>32</v>
      </c>
      <c r="C16" s="34" t="s">
        <v>61</v>
      </c>
      <c r="D16" s="42" t="s">
        <v>110</v>
      </c>
      <c r="E16" s="5">
        <v>45175</v>
      </c>
      <c r="F16" s="26">
        <v>33908.160000000003</v>
      </c>
      <c r="G16" s="26">
        <v>33908.160000000003</v>
      </c>
      <c r="H16" s="31">
        <v>2500</v>
      </c>
      <c r="I16" s="25">
        <v>45383</v>
      </c>
      <c r="J16" s="26">
        <f>(Março!J16)-H16</f>
        <v>18472.819999999996</v>
      </c>
    </row>
    <row r="17" spans="1:10" ht="13.5" customHeight="1" x14ac:dyDescent="0.25">
      <c r="A17" s="38" t="s">
        <v>33</v>
      </c>
      <c r="B17" s="34" t="s">
        <v>34</v>
      </c>
      <c r="C17" s="34" t="s">
        <v>62</v>
      </c>
      <c r="D17" s="42" t="s">
        <v>110</v>
      </c>
      <c r="E17" s="5">
        <v>45175</v>
      </c>
      <c r="F17" s="26">
        <v>1110492.24</v>
      </c>
      <c r="G17" s="26">
        <v>1110492.24</v>
      </c>
      <c r="H17" s="31">
        <v>83182.759999999995</v>
      </c>
      <c r="I17" s="25">
        <v>45383</v>
      </c>
      <c r="J17" s="26">
        <f>(Março!J17)-H17</f>
        <v>597372.87</v>
      </c>
    </row>
    <row r="18" spans="1:10" ht="13.5" customHeight="1" x14ac:dyDescent="0.25">
      <c r="A18" s="38" t="s">
        <v>105</v>
      </c>
      <c r="B18" s="34" t="s">
        <v>106</v>
      </c>
      <c r="C18" s="34" t="s">
        <v>107</v>
      </c>
      <c r="D18" s="40" t="s">
        <v>108</v>
      </c>
      <c r="E18" s="5">
        <v>45058</v>
      </c>
      <c r="F18" s="26">
        <v>168000</v>
      </c>
      <c r="G18" s="26">
        <v>168000</v>
      </c>
      <c r="H18" s="31">
        <v>14000</v>
      </c>
      <c r="I18" s="25">
        <v>45383</v>
      </c>
      <c r="J18" s="26">
        <f>(Março!J18)-H18</f>
        <v>56000</v>
      </c>
    </row>
    <row r="19" spans="1:10" ht="13.5" customHeight="1" x14ac:dyDescent="0.25">
      <c r="A19" s="38" t="s">
        <v>35</v>
      </c>
      <c r="B19" s="34" t="s">
        <v>36</v>
      </c>
      <c r="C19" s="34" t="s">
        <v>63</v>
      </c>
      <c r="D19" s="40" t="s">
        <v>80</v>
      </c>
      <c r="E19" s="5">
        <v>45104</v>
      </c>
      <c r="F19" s="26">
        <v>1348034.4</v>
      </c>
      <c r="G19" s="26">
        <v>1348034.4</v>
      </c>
      <c r="H19" s="27">
        <v>112336.2</v>
      </c>
      <c r="I19" s="25">
        <v>45383</v>
      </c>
      <c r="J19" s="26">
        <f>(Março!J19)-H19</f>
        <v>224672.40000000008</v>
      </c>
    </row>
    <row r="20" spans="1:10" s="50" customFormat="1" ht="13.5" customHeight="1" x14ac:dyDescent="0.25">
      <c r="A20" s="48" t="s">
        <v>37</v>
      </c>
      <c r="B20" s="44" t="s">
        <v>38</v>
      </c>
      <c r="C20" s="44" t="s">
        <v>127</v>
      </c>
      <c r="D20" s="55" t="s">
        <v>81</v>
      </c>
      <c r="E20" s="46">
        <v>45107</v>
      </c>
      <c r="F20" s="47">
        <v>49431.48</v>
      </c>
      <c r="G20" s="47">
        <v>49431.48</v>
      </c>
      <c r="H20" s="31">
        <v>7731.9</v>
      </c>
      <c r="I20" s="49">
        <v>45383</v>
      </c>
      <c r="J20" s="47">
        <f>(Março!J20)-H20</f>
        <v>14277.960000000001</v>
      </c>
    </row>
    <row r="21" spans="1:10" ht="13.5" customHeight="1" x14ac:dyDescent="0.25">
      <c r="A21" s="38" t="s">
        <v>39</v>
      </c>
      <c r="B21" s="34" t="s">
        <v>30</v>
      </c>
      <c r="C21" s="34" t="s">
        <v>41</v>
      </c>
      <c r="D21" s="40" t="s">
        <v>40</v>
      </c>
      <c r="E21" s="5">
        <v>45141</v>
      </c>
      <c r="F21" s="26">
        <v>25020</v>
      </c>
      <c r="G21" s="26">
        <v>25020</v>
      </c>
      <c r="H21" s="31">
        <v>417</v>
      </c>
      <c r="I21" s="25">
        <v>45383</v>
      </c>
      <c r="J21" s="26">
        <f>(Março!J21)-H21</f>
        <v>22178</v>
      </c>
    </row>
    <row r="22" spans="1:10" ht="13.5" customHeight="1" x14ac:dyDescent="0.25">
      <c r="A22" s="38" t="s">
        <v>39</v>
      </c>
      <c r="B22" s="34" t="s">
        <v>30</v>
      </c>
      <c r="C22" s="34" t="s">
        <v>64</v>
      </c>
      <c r="D22" s="40" t="s">
        <v>82</v>
      </c>
      <c r="E22" s="5">
        <v>45169</v>
      </c>
      <c r="F22" s="26">
        <v>1339449.6000000001</v>
      </c>
      <c r="G22" s="26">
        <v>1339449.6000000001</v>
      </c>
      <c r="H22" s="31">
        <v>616</v>
      </c>
      <c r="I22" s="25">
        <v>45383</v>
      </c>
      <c r="J22" s="26">
        <f>(Março!J22)-H22</f>
        <v>1311011.1900000002</v>
      </c>
    </row>
    <row r="23" spans="1:10" ht="13.5" customHeight="1" x14ac:dyDescent="0.25">
      <c r="A23" s="38" t="s">
        <v>44</v>
      </c>
      <c r="B23" s="34" t="s">
        <v>45</v>
      </c>
      <c r="C23" s="34" t="s">
        <v>104</v>
      </c>
      <c r="D23" s="40" t="s">
        <v>84</v>
      </c>
      <c r="E23" s="5">
        <v>45351</v>
      </c>
      <c r="F23" s="26">
        <v>20217.599999999999</v>
      </c>
      <c r="G23" s="26">
        <v>20217.599999999999</v>
      </c>
      <c r="H23" s="31">
        <v>1549.97</v>
      </c>
      <c r="I23" s="25">
        <v>45383</v>
      </c>
      <c r="J23" s="26">
        <f>(Março!J23)-H23</f>
        <v>18667.629999999997</v>
      </c>
    </row>
    <row r="24" spans="1:10" ht="13.5" customHeight="1" x14ac:dyDescent="0.25">
      <c r="A24" s="38" t="s">
        <v>48</v>
      </c>
      <c r="B24" s="34" t="s">
        <v>49</v>
      </c>
      <c r="C24" s="34" t="s">
        <v>125</v>
      </c>
      <c r="D24" s="40" t="s">
        <v>126</v>
      </c>
      <c r="E24" s="5">
        <v>45079</v>
      </c>
      <c r="F24" s="26">
        <v>6792000</v>
      </c>
      <c r="G24" s="26">
        <v>6792000</v>
      </c>
      <c r="H24" s="31">
        <v>8935.99</v>
      </c>
      <c r="I24" s="25">
        <v>45383</v>
      </c>
      <c r="J24" s="26">
        <f>(Março!J24)-H24</f>
        <v>6772368.4199999999</v>
      </c>
    </row>
    <row r="25" spans="1:10" ht="13.5" customHeight="1" x14ac:dyDescent="0.25">
      <c r="A25" s="38" t="s">
        <v>98</v>
      </c>
      <c r="B25" s="34" t="s">
        <v>99</v>
      </c>
      <c r="C25" s="34" t="s">
        <v>104</v>
      </c>
      <c r="D25" s="40" t="s">
        <v>87</v>
      </c>
      <c r="E25" s="5">
        <v>44952</v>
      </c>
      <c r="F25" s="26">
        <v>2640</v>
      </c>
      <c r="G25" s="26">
        <v>2640</v>
      </c>
      <c r="H25" s="27">
        <v>110</v>
      </c>
      <c r="I25" s="25">
        <v>45383</v>
      </c>
      <c r="J25" s="26">
        <f>(Março!J25)-H25</f>
        <v>990</v>
      </c>
    </row>
    <row r="26" spans="1:10" s="50" customFormat="1" ht="13.5" customHeight="1" x14ac:dyDescent="0.25">
      <c r="A26" s="48" t="s">
        <v>89</v>
      </c>
      <c r="B26" s="44" t="s">
        <v>90</v>
      </c>
      <c r="C26" s="44" t="s">
        <v>104</v>
      </c>
      <c r="D26" s="55" t="s">
        <v>88</v>
      </c>
      <c r="E26" s="46">
        <v>45237</v>
      </c>
      <c r="F26" s="47">
        <v>54054</v>
      </c>
      <c r="G26" s="47">
        <v>54054</v>
      </c>
      <c r="H26" s="31">
        <v>4504.5</v>
      </c>
      <c r="I26" s="49">
        <v>45383</v>
      </c>
      <c r="J26" s="47">
        <f>(Março!J26)-H26</f>
        <v>31525.5</v>
      </c>
    </row>
    <row r="27" spans="1:10" ht="13.5" customHeight="1" x14ac:dyDescent="0.25">
      <c r="A27" s="38" t="s">
        <v>91</v>
      </c>
      <c r="B27" s="34" t="s">
        <v>92</v>
      </c>
      <c r="C27" s="34" t="s">
        <v>93</v>
      </c>
      <c r="D27" s="40" t="s">
        <v>94</v>
      </c>
      <c r="E27" s="5">
        <v>45408</v>
      </c>
      <c r="F27" s="26">
        <v>43122.720000000001</v>
      </c>
      <c r="G27" s="26">
        <v>43122.720000000001</v>
      </c>
      <c r="H27" s="27">
        <v>0</v>
      </c>
      <c r="I27" s="25">
        <v>45383</v>
      </c>
      <c r="J27" s="47">
        <f>(F27)-H27</f>
        <v>43122.720000000001</v>
      </c>
    </row>
    <row r="28" spans="1:10" ht="13.5" customHeight="1" x14ac:dyDescent="0.25">
      <c r="A28" s="38" t="s">
        <v>96</v>
      </c>
      <c r="B28" s="34" t="s">
        <v>97</v>
      </c>
      <c r="C28" s="34" t="s">
        <v>95</v>
      </c>
      <c r="D28" s="40" t="s">
        <v>94</v>
      </c>
      <c r="E28" s="5">
        <v>45411</v>
      </c>
      <c r="F28" s="26">
        <v>12558</v>
      </c>
      <c r="G28" s="26">
        <v>12558</v>
      </c>
      <c r="H28" s="27">
        <v>0</v>
      </c>
      <c r="I28" s="25">
        <v>45383</v>
      </c>
      <c r="J28" s="47">
        <f>(F28)-H28</f>
        <v>12558</v>
      </c>
    </row>
    <row r="29" spans="1:10" ht="13.5" customHeight="1" x14ac:dyDescent="0.25">
      <c r="A29" s="2"/>
      <c r="B29" s="3"/>
      <c r="C29" s="3"/>
      <c r="D29" s="3"/>
      <c r="E29" s="5"/>
      <c r="F29" s="6"/>
      <c r="G29" s="6"/>
      <c r="H29" s="9"/>
      <c r="I29" s="3"/>
      <c r="J29" s="3"/>
    </row>
    <row r="30" spans="1:10" ht="13.5" customHeight="1" x14ac:dyDescent="0.25">
      <c r="A30" s="2"/>
      <c r="B30" s="3"/>
      <c r="C30" s="3"/>
      <c r="D30" s="3"/>
      <c r="E30" s="5"/>
      <c r="F30" s="6"/>
      <c r="G30" s="6"/>
      <c r="H30" s="9"/>
      <c r="I30" s="3"/>
      <c r="J30" s="3"/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B4" workbookViewId="0">
      <selection activeCell="J14" sqref="J14"/>
    </sheetView>
  </sheetViews>
  <sheetFormatPr defaultRowHeight="15" x14ac:dyDescent="0.25"/>
  <cols>
    <col min="1" max="1" width="66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115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37" t="s">
        <v>11</v>
      </c>
      <c r="B5" s="34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30">
        <v>1254.4000000000001</v>
      </c>
      <c r="I5" s="25">
        <v>45413</v>
      </c>
      <c r="J5" s="29">
        <f>(Abril!J5)-H5</f>
        <v>10176.420000000002</v>
      </c>
    </row>
    <row r="6" spans="1:10" x14ac:dyDescent="0.25">
      <c r="A6" s="38" t="s">
        <v>13</v>
      </c>
      <c r="B6" s="34" t="s">
        <v>14</v>
      </c>
      <c r="C6" s="34" t="s">
        <v>51</v>
      </c>
      <c r="D6" s="41" t="s">
        <v>68</v>
      </c>
      <c r="E6" s="28">
        <v>43745</v>
      </c>
      <c r="F6" s="29">
        <v>150000</v>
      </c>
      <c r="G6" s="29">
        <v>150000</v>
      </c>
      <c r="H6" s="30">
        <v>9776.2999999999993</v>
      </c>
      <c r="I6" s="25">
        <v>45413</v>
      </c>
      <c r="J6" s="29">
        <f>(Abril!J6)-H6</f>
        <v>62013.299999999988</v>
      </c>
    </row>
    <row r="7" spans="1:10" ht="13.5" customHeight="1" x14ac:dyDescent="0.25">
      <c r="A7" s="38" t="s">
        <v>15</v>
      </c>
      <c r="B7" s="34" t="s">
        <v>16</v>
      </c>
      <c r="C7" s="34" t="s">
        <v>52</v>
      </c>
      <c r="D7" s="40" t="s">
        <v>69</v>
      </c>
      <c r="E7" s="5">
        <v>43951</v>
      </c>
      <c r="F7" s="26">
        <v>11280</v>
      </c>
      <c r="G7" s="26">
        <v>11280</v>
      </c>
      <c r="H7" s="26">
        <v>940</v>
      </c>
      <c r="I7" s="25">
        <v>45413</v>
      </c>
      <c r="J7" s="26">
        <f>F7-H7</f>
        <v>10340</v>
      </c>
    </row>
    <row r="8" spans="1:10" ht="13.5" customHeight="1" x14ac:dyDescent="0.25">
      <c r="A8" s="38" t="s">
        <v>17</v>
      </c>
      <c r="B8" s="34" t="s">
        <v>18</v>
      </c>
      <c r="C8" s="34" t="s">
        <v>53</v>
      </c>
      <c r="D8" s="40" t="s">
        <v>70</v>
      </c>
      <c r="E8" s="5">
        <v>44041</v>
      </c>
      <c r="F8" s="26">
        <v>60072</v>
      </c>
      <c r="G8" s="26">
        <v>60072</v>
      </c>
      <c r="H8" s="26">
        <v>0</v>
      </c>
      <c r="I8" s="25">
        <v>45413</v>
      </c>
      <c r="J8" s="26">
        <f>(Abril!J8)-H8</f>
        <v>0</v>
      </c>
    </row>
    <row r="9" spans="1:10" ht="13.5" customHeight="1" x14ac:dyDescent="0.25">
      <c r="A9" s="38" t="s">
        <v>19</v>
      </c>
      <c r="B9" s="34" t="s">
        <v>20</v>
      </c>
      <c r="C9" s="34" t="s">
        <v>54</v>
      </c>
      <c r="D9" s="40" t="s">
        <v>71</v>
      </c>
      <c r="E9" s="5">
        <v>44482</v>
      </c>
      <c r="F9" s="26">
        <v>42857.760000000002</v>
      </c>
      <c r="G9" s="26">
        <v>3571.48</v>
      </c>
      <c r="H9" s="26">
        <v>3571.48</v>
      </c>
      <c r="I9" s="25">
        <v>45413</v>
      </c>
      <c r="J9" s="26">
        <f>(Abril!J9)-H9</f>
        <v>25000.359999999997</v>
      </c>
    </row>
    <row r="10" spans="1:10" ht="13.5" customHeight="1" x14ac:dyDescent="0.25">
      <c r="A10" s="38" t="s">
        <v>21</v>
      </c>
      <c r="B10" s="35" t="s">
        <v>22</v>
      </c>
      <c r="C10" s="34" t="s">
        <v>55</v>
      </c>
      <c r="D10" s="40" t="s">
        <v>72</v>
      </c>
      <c r="E10" s="5">
        <v>44586</v>
      </c>
      <c r="F10" s="26">
        <v>36414</v>
      </c>
      <c r="G10" s="26">
        <v>36414</v>
      </c>
      <c r="H10" s="31">
        <v>1924.84</v>
      </c>
      <c r="I10" s="25">
        <v>45413</v>
      </c>
      <c r="J10" s="26">
        <f>(Abril!J10)-H10</f>
        <v>24657.979999999996</v>
      </c>
    </row>
    <row r="11" spans="1:10" ht="13.5" customHeight="1" x14ac:dyDescent="0.25">
      <c r="A11" s="38" t="s">
        <v>23</v>
      </c>
      <c r="B11" s="34" t="s">
        <v>24</v>
      </c>
      <c r="C11" s="34" t="s">
        <v>56</v>
      </c>
      <c r="D11" s="40" t="s">
        <v>74</v>
      </c>
      <c r="E11" s="5">
        <v>44755</v>
      </c>
      <c r="F11" s="26">
        <v>212364</v>
      </c>
      <c r="G11" s="26">
        <v>5899</v>
      </c>
      <c r="H11" s="31">
        <v>5227.32</v>
      </c>
      <c r="I11" s="25">
        <v>45413</v>
      </c>
      <c r="J11" s="26">
        <f>(Abril!J11)-H11</f>
        <v>106431.69</v>
      </c>
    </row>
    <row r="12" spans="1:10" ht="13.5" customHeight="1" x14ac:dyDescent="0.25">
      <c r="A12" s="38" t="s">
        <v>25</v>
      </c>
      <c r="B12" s="34" t="s">
        <v>26</v>
      </c>
      <c r="C12" s="34" t="s">
        <v>57</v>
      </c>
      <c r="D12" s="40" t="s">
        <v>75</v>
      </c>
      <c r="E12" s="5">
        <v>44866</v>
      </c>
      <c r="F12" s="6">
        <v>410220</v>
      </c>
      <c r="G12" s="26">
        <v>11395</v>
      </c>
      <c r="H12" s="31">
        <v>10400.959999999999</v>
      </c>
      <c r="I12" s="25">
        <v>45413</v>
      </c>
      <c r="J12" s="26">
        <f>(Abril!J12)-H12</f>
        <v>226922.93000000005</v>
      </c>
    </row>
    <row r="13" spans="1:10" ht="13.5" customHeight="1" x14ac:dyDescent="0.25">
      <c r="A13" s="38" t="s">
        <v>27</v>
      </c>
      <c r="B13" s="34" t="s">
        <v>28</v>
      </c>
      <c r="C13" s="34" t="s">
        <v>58</v>
      </c>
      <c r="D13" s="40" t="s">
        <v>76</v>
      </c>
      <c r="E13" s="5">
        <v>44835</v>
      </c>
      <c r="F13" s="6">
        <v>585412.56000000006</v>
      </c>
      <c r="G13" s="26">
        <v>16261.46</v>
      </c>
      <c r="H13" s="31">
        <v>15828.05</v>
      </c>
      <c r="I13" s="25">
        <v>45413</v>
      </c>
      <c r="J13" s="26">
        <f>(Abril!J13)-H13</f>
        <v>343923.98000000004</v>
      </c>
    </row>
    <row r="14" spans="1:10" ht="13.5" customHeight="1" x14ac:dyDescent="0.25">
      <c r="A14" s="38" t="s">
        <v>29</v>
      </c>
      <c r="B14" s="34" t="s">
        <v>30</v>
      </c>
      <c r="C14" s="36" t="s">
        <v>59</v>
      </c>
      <c r="D14" s="42" t="s">
        <v>77</v>
      </c>
      <c r="E14" s="8">
        <v>45133</v>
      </c>
      <c r="F14" s="26">
        <v>11913072</v>
      </c>
      <c r="G14" s="32">
        <v>11913072</v>
      </c>
      <c r="H14" s="31">
        <v>281565.3</v>
      </c>
      <c r="I14" s="25">
        <v>45413</v>
      </c>
      <c r="J14" s="26">
        <f>(Abril!J14)-H14</f>
        <v>9581009.9299999997</v>
      </c>
    </row>
    <row r="15" spans="1:10" x14ac:dyDescent="0.25">
      <c r="A15" s="38" t="s">
        <v>73</v>
      </c>
      <c r="B15" s="34" t="s">
        <v>31</v>
      </c>
      <c r="C15" s="34" t="s">
        <v>60</v>
      </c>
      <c r="D15" s="41" t="s">
        <v>79</v>
      </c>
      <c r="E15" s="5">
        <v>45043</v>
      </c>
      <c r="F15" s="26">
        <v>1013664.24</v>
      </c>
      <c r="G15" s="26">
        <v>1013664.24</v>
      </c>
      <c r="H15" s="31">
        <v>25785.46</v>
      </c>
      <c r="I15" s="25">
        <v>45413</v>
      </c>
      <c r="J15" s="26">
        <f>(Abril!J15)-H15</f>
        <v>343522.73</v>
      </c>
    </row>
    <row r="16" spans="1:10" ht="13.5" customHeight="1" x14ac:dyDescent="0.25">
      <c r="A16" s="38" t="s">
        <v>109</v>
      </c>
      <c r="B16" s="34" t="s">
        <v>32</v>
      </c>
      <c r="C16" s="34" t="s">
        <v>61</v>
      </c>
      <c r="D16" s="42" t="s">
        <v>110</v>
      </c>
      <c r="E16" s="5">
        <v>45175</v>
      </c>
      <c r="F16" s="26">
        <v>33908.160000000003</v>
      </c>
      <c r="G16" s="26">
        <v>33908.160000000003</v>
      </c>
      <c r="H16" s="31">
        <v>2000</v>
      </c>
      <c r="I16" s="25">
        <v>45413</v>
      </c>
      <c r="J16" s="26">
        <f>(Abril!J16)-H16</f>
        <v>16472.819999999996</v>
      </c>
    </row>
    <row r="17" spans="1:10" ht="13.5" customHeight="1" x14ac:dyDescent="0.25">
      <c r="A17" s="38" t="s">
        <v>33</v>
      </c>
      <c r="B17" s="34" t="s">
        <v>34</v>
      </c>
      <c r="C17" s="34" t="s">
        <v>62</v>
      </c>
      <c r="D17" s="42" t="s">
        <v>110</v>
      </c>
      <c r="E17" s="5">
        <v>45175</v>
      </c>
      <c r="F17" s="26">
        <v>1110492.24</v>
      </c>
      <c r="G17" s="26">
        <v>1110492.24</v>
      </c>
      <c r="H17" s="31">
        <v>82340.600000000006</v>
      </c>
      <c r="I17" s="25">
        <v>45413</v>
      </c>
      <c r="J17" s="26">
        <f>(Abril!J17)-H17</f>
        <v>515032.27</v>
      </c>
    </row>
    <row r="18" spans="1:10" ht="13.5" customHeight="1" x14ac:dyDescent="0.25">
      <c r="A18" s="38" t="s">
        <v>105</v>
      </c>
      <c r="B18" s="34" t="s">
        <v>106</v>
      </c>
      <c r="C18" s="34" t="s">
        <v>107</v>
      </c>
      <c r="D18" s="40" t="s">
        <v>108</v>
      </c>
      <c r="E18" s="5">
        <v>45058</v>
      </c>
      <c r="F18" s="26">
        <v>168000</v>
      </c>
      <c r="G18" s="26">
        <v>168000</v>
      </c>
      <c r="H18" s="31">
        <v>14000</v>
      </c>
      <c r="I18" s="25">
        <v>45413</v>
      </c>
      <c r="J18" s="26">
        <f>(Abril!J18)-H18</f>
        <v>42000</v>
      </c>
    </row>
    <row r="19" spans="1:10" ht="13.5" customHeight="1" x14ac:dyDescent="0.25">
      <c r="A19" s="38" t="s">
        <v>35</v>
      </c>
      <c r="B19" s="34" t="s">
        <v>36</v>
      </c>
      <c r="C19" s="34" t="s">
        <v>63</v>
      </c>
      <c r="D19" s="40" t="s">
        <v>80</v>
      </c>
      <c r="E19" s="5">
        <v>45104</v>
      </c>
      <c r="F19" s="26">
        <v>1348034.4</v>
      </c>
      <c r="G19" s="26">
        <v>1348034.4</v>
      </c>
      <c r="H19" s="27">
        <v>112336.2</v>
      </c>
      <c r="I19" s="25">
        <v>45413</v>
      </c>
      <c r="J19" s="26">
        <f>(Abril!J19)-H19</f>
        <v>112336.20000000008</v>
      </c>
    </row>
    <row r="20" spans="1:10" s="50" customFormat="1" ht="13.5" customHeight="1" x14ac:dyDescent="0.25">
      <c r="A20" s="48" t="s">
        <v>37</v>
      </c>
      <c r="B20" s="44" t="s">
        <v>38</v>
      </c>
      <c r="C20" s="44" t="s">
        <v>127</v>
      </c>
      <c r="D20" s="55" t="s">
        <v>81</v>
      </c>
      <c r="E20" s="46">
        <v>45107</v>
      </c>
      <c r="F20" s="47">
        <v>49431.48</v>
      </c>
      <c r="G20" s="47">
        <v>49431.48</v>
      </c>
      <c r="H20" s="31">
        <v>3865.95</v>
      </c>
      <c r="I20" s="49">
        <v>45413</v>
      </c>
      <c r="J20" s="47">
        <f>(Abril!J20)-H20</f>
        <v>10412.010000000002</v>
      </c>
    </row>
    <row r="21" spans="1:10" ht="13.5" customHeight="1" x14ac:dyDescent="0.25">
      <c r="A21" s="38" t="s">
        <v>39</v>
      </c>
      <c r="B21" s="34" t="s">
        <v>30</v>
      </c>
      <c r="C21" s="34" t="s">
        <v>41</v>
      </c>
      <c r="D21" s="40" t="s">
        <v>40</v>
      </c>
      <c r="E21" s="5">
        <v>45141</v>
      </c>
      <c r="F21" s="26">
        <v>25020</v>
      </c>
      <c r="G21" s="26">
        <v>25020</v>
      </c>
      <c r="H21" s="31">
        <v>417</v>
      </c>
      <c r="I21" s="25">
        <v>45413</v>
      </c>
      <c r="J21" s="26">
        <f>(Abril!J21)-H21</f>
        <v>21761</v>
      </c>
    </row>
    <row r="22" spans="1:10" ht="13.5" customHeight="1" x14ac:dyDescent="0.25">
      <c r="A22" s="38" t="s">
        <v>39</v>
      </c>
      <c r="B22" s="34" t="s">
        <v>30</v>
      </c>
      <c r="C22" s="34" t="s">
        <v>64</v>
      </c>
      <c r="D22" s="40" t="s">
        <v>82</v>
      </c>
      <c r="E22" s="5">
        <v>45169</v>
      </c>
      <c r="F22" s="26">
        <v>1339449.6000000001</v>
      </c>
      <c r="G22" s="26">
        <v>1339449.6000000001</v>
      </c>
      <c r="H22" s="31">
        <f>11718+616</f>
        <v>12334</v>
      </c>
      <c r="I22" s="25">
        <v>45413</v>
      </c>
      <c r="J22" s="26">
        <f>(Abril!J22)-H22</f>
        <v>1298677.1900000002</v>
      </c>
    </row>
    <row r="23" spans="1:10" ht="13.5" customHeight="1" x14ac:dyDescent="0.25">
      <c r="A23" s="38" t="s">
        <v>44</v>
      </c>
      <c r="B23" s="34" t="s">
        <v>45</v>
      </c>
      <c r="C23" s="34" t="s">
        <v>104</v>
      </c>
      <c r="D23" s="40" t="s">
        <v>84</v>
      </c>
      <c r="E23" s="5">
        <v>45351</v>
      </c>
      <c r="F23" s="26">
        <v>20217.599999999999</v>
      </c>
      <c r="G23" s="26">
        <v>20217.599999999999</v>
      </c>
      <c r="H23" s="31">
        <v>1583.66</v>
      </c>
      <c r="I23" s="25">
        <v>45413</v>
      </c>
      <c r="J23" s="26">
        <f>(Abril!J23)-H23</f>
        <v>17083.969999999998</v>
      </c>
    </row>
    <row r="24" spans="1:10" ht="13.5" customHeight="1" x14ac:dyDescent="0.25">
      <c r="A24" s="38" t="s">
        <v>48</v>
      </c>
      <c r="B24" s="34" t="s">
        <v>49</v>
      </c>
      <c r="C24" s="34" t="s">
        <v>125</v>
      </c>
      <c r="D24" s="40" t="s">
        <v>126</v>
      </c>
      <c r="E24" s="5">
        <v>45079</v>
      </c>
      <c r="F24" s="26">
        <v>6792000</v>
      </c>
      <c r="G24" s="26">
        <v>6792000</v>
      </c>
      <c r="H24" s="31">
        <v>13129.29</v>
      </c>
      <c r="I24" s="25">
        <v>45413</v>
      </c>
      <c r="J24" s="26">
        <f>(Abril!J24)-H24</f>
        <v>6759239.1299999999</v>
      </c>
    </row>
    <row r="25" spans="1:10" ht="13.5" customHeight="1" x14ac:dyDescent="0.25">
      <c r="A25" s="38" t="s">
        <v>98</v>
      </c>
      <c r="B25" s="34" t="s">
        <v>99</v>
      </c>
      <c r="C25" s="34" t="s">
        <v>104</v>
      </c>
      <c r="D25" s="40" t="s">
        <v>87</v>
      </c>
      <c r="E25" s="5">
        <v>44952</v>
      </c>
      <c r="F25" s="26">
        <v>2640</v>
      </c>
      <c r="G25" s="26">
        <v>2640</v>
      </c>
      <c r="H25" s="27">
        <v>110</v>
      </c>
      <c r="I25" s="25">
        <v>45413</v>
      </c>
      <c r="J25" s="26">
        <f>(Abril!J25)-H25</f>
        <v>880</v>
      </c>
    </row>
    <row r="26" spans="1:10" s="50" customFormat="1" ht="13.5" customHeight="1" x14ac:dyDescent="0.25">
      <c r="A26" s="48" t="s">
        <v>89</v>
      </c>
      <c r="B26" s="44" t="s">
        <v>90</v>
      </c>
      <c r="C26" s="44" t="s">
        <v>104</v>
      </c>
      <c r="D26" s="55" t="s">
        <v>88</v>
      </c>
      <c r="E26" s="46">
        <v>45237</v>
      </c>
      <c r="F26" s="47">
        <v>54054</v>
      </c>
      <c r="G26" s="47">
        <v>54054</v>
      </c>
      <c r="H26" s="31">
        <v>4504.5</v>
      </c>
      <c r="I26" s="49">
        <v>45413</v>
      </c>
      <c r="J26" s="47">
        <f>(Abril!J26)-H26</f>
        <v>27021</v>
      </c>
    </row>
    <row r="27" spans="1:10" ht="13.5" customHeight="1" x14ac:dyDescent="0.25">
      <c r="A27" s="38" t="s">
        <v>91</v>
      </c>
      <c r="B27" s="34" t="s">
        <v>92</v>
      </c>
      <c r="C27" s="34" t="s">
        <v>93</v>
      </c>
      <c r="D27" s="40" t="s">
        <v>94</v>
      </c>
      <c r="E27" s="5">
        <v>45408</v>
      </c>
      <c r="F27" s="26">
        <v>43122.720000000001</v>
      </c>
      <c r="G27" s="26">
        <v>43122.720000000001</v>
      </c>
      <c r="H27" s="31">
        <v>0</v>
      </c>
      <c r="I27" s="25">
        <v>45413</v>
      </c>
      <c r="J27" s="26">
        <f>G27-0</f>
        <v>43122.720000000001</v>
      </c>
    </row>
    <row r="28" spans="1:10" ht="13.5" customHeight="1" x14ac:dyDescent="0.25">
      <c r="A28" s="38" t="s">
        <v>96</v>
      </c>
      <c r="B28" s="34" t="s">
        <v>97</v>
      </c>
      <c r="C28" s="34" t="s">
        <v>95</v>
      </c>
      <c r="D28" s="40" t="s">
        <v>94</v>
      </c>
      <c r="E28" s="5">
        <v>45411</v>
      </c>
      <c r="F28" s="26">
        <v>12558</v>
      </c>
      <c r="G28" s="26">
        <v>12558</v>
      </c>
      <c r="H28" s="27">
        <v>0</v>
      </c>
      <c r="I28" s="25">
        <v>45413</v>
      </c>
      <c r="J28" s="26">
        <f>G28-0</f>
        <v>12558</v>
      </c>
    </row>
    <row r="29" spans="1:10" ht="13.5" customHeight="1" x14ac:dyDescent="0.25">
      <c r="A29" s="21"/>
      <c r="B29" s="21"/>
      <c r="C29" s="21"/>
      <c r="D29" s="21"/>
      <c r="E29" s="22"/>
      <c r="F29" s="23"/>
      <c r="G29" s="23"/>
      <c r="H29" s="24"/>
      <c r="I29" s="21"/>
      <c r="J29" s="3"/>
    </row>
    <row r="30" spans="1:10" ht="13.5" customHeight="1" x14ac:dyDescent="0.25">
      <c r="A30" s="21"/>
      <c r="B30" s="21"/>
      <c r="C30" s="21"/>
      <c r="D30" s="21"/>
      <c r="E30" s="22"/>
      <c r="F30" s="23"/>
      <c r="G30" s="23"/>
      <c r="H30" s="24"/>
      <c r="I30" s="21"/>
      <c r="J30" s="3"/>
    </row>
    <row r="31" spans="1:10" ht="13.5" customHeight="1" x14ac:dyDescent="0.25">
      <c r="A31" s="21"/>
      <c r="B31" s="21"/>
      <c r="C31" s="21"/>
      <c r="D31" s="21"/>
      <c r="E31" s="22"/>
      <c r="F31" s="23"/>
      <c r="G31" s="23"/>
      <c r="H31" s="24"/>
      <c r="I31" s="21"/>
      <c r="J31" s="3"/>
    </row>
    <row r="32" spans="1:10" ht="13.5" customHeight="1" x14ac:dyDescent="0.25">
      <c r="A32" s="21"/>
      <c r="B32" s="21"/>
      <c r="C32" s="21"/>
      <c r="D32" s="21"/>
      <c r="E32" s="22"/>
      <c r="F32" s="23"/>
      <c r="G32" s="23"/>
      <c r="H32" s="24"/>
      <c r="I32" s="21"/>
      <c r="J32" s="3"/>
    </row>
    <row r="33" spans="1:10" ht="13.5" customHeight="1" x14ac:dyDescent="0.25">
      <c r="A33" s="21"/>
      <c r="B33" s="21"/>
      <c r="C33" s="21"/>
      <c r="D33" s="21"/>
      <c r="E33" s="22"/>
      <c r="F33" s="23"/>
      <c r="G33" s="23"/>
      <c r="H33" s="24"/>
      <c r="I33" s="21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7"/>
      <c r="E59" s="4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10"/>
      <c r="D93" s="7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21" x14ac:dyDescent="0.35">
      <c r="A191" s="1" t="s">
        <v>8</v>
      </c>
      <c r="J191" s="3"/>
    </row>
    <row r="192" spans="1:10" x14ac:dyDescent="0.25">
      <c r="J192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showGridLines="0" topLeftCell="B1" workbookViewId="0">
      <selection activeCell="J14" sqref="J14"/>
    </sheetView>
  </sheetViews>
  <sheetFormatPr defaultRowHeight="15" x14ac:dyDescent="0.25"/>
  <cols>
    <col min="1" max="1" width="65.140625" customWidth="1"/>
    <col min="2" max="2" width="22.140625" bestFit="1" customWidth="1"/>
    <col min="3" max="3" width="27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116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37" t="s">
        <v>11</v>
      </c>
      <c r="B5" s="34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30">
        <v>1244.5999999999999</v>
      </c>
      <c r="I5" s="25">
        <v>45444</v>
      </c>
      <c r="J5" s="29">
        <f>(Maio!J5)-H5</f>
        <v>8931.8200000000015</v>
      </c>
    </row>
    <row r="6" spans="1:10" x14ac:dyDescent="0.25">
      <c r="A6" s="38" t="s">
        <v>13</v>
      </c>
      <c r="B6" s="34" t="s">
        <v>14</v>
      </c>
      <c r="C6" s="34" t="s">
        <v>51</v>
      </c>
      <c r="D6" s="41" t="s">
        <v>68</v>
      </c>
      <c r="E6" s="28">
        <v>43745</v>
      </c>
      <c r="F6" s="29">
        <v>150000</v>
      </c>
      <c r="G6" s="29">
        <v>150000</v>
      </c>
      <c r="H6" s="30">
        <v>9776.2999999999993</v>
      </c>
      <c r="I6" s="25">
        <v>45444</v>
      </c>
      <c r="J6" s="29">
        <f>(Maio!J6)-H6</f>
        <v>52236.999999999985</v>
      </c>
    </row>
    <row r="7" spans="1:10" ht="13.5" customHeight="1" x14ac:dyDescent="0.25">
      <c r="A7" s="38" t="s">
        <v>15</v>
      </c>
      <c r="B7" s="34" t="s">
        <v>16</v>
      </c>
      <c r="C7" s="34" t="s">
        <v>52</v>
      </c>
      <c r="D7" s="40" t="s">
        <v>69</v>
      </c>
      <c r="E7" s="5">
        <v>43951</v>
      </c>
      <c r="F7" s="26">
        <v>11280</v>
      </c>
      <c r="G7" s="26">
        <v>11280</v>
      </c>
      <c r="H7" s="26">
        <v>940</v>
      </c>
      <c r="I7" s="25">
        <v>45444</v>
      </c>
      <c r="J7" s="29">
        <f>(Maio!J7)-H7</f>
        <v>9400</v>
      </c>
    </row>
    <row r="8" spans="1:10" ht="13.5" customHeight="1" x14ac:dyDescent="0.25">
      <c r="A8" s="38" t="s">
        <v>17</v>
      </c>
      <c r="B8" s="34" t="s">
        <v>18</v>
      </c>
      <c r="C8" s="34" t="s">
        <v>53</v>
      </c>
      <c r="D8" s="40" t="s">
        <v>70</v>
      </c>
      <c r="E8" s="5">
        <v>44041</v>
      </c>
      <c r="F8" s="26">
        <v>60072</v>
      </c>
      <c r="G8" s="26">
        <v>60072</v>
      </c>
      <c r="H8" s="26">
        <v>0</v>
      </c>
      <c r="I8" s="25">
        <v>45444</v>
      </c>
      <c r="J8" s="29">
        <f>(Maio!J8)-H8</f>
        <v>0</v>
      </c>
    </row>
    <row r="9" spans="1:10" ht="13.5" customHeight="1" x14ac:dyDescent="0.25">
      <c r="A9" s="38" t="s">
        <v>19</v>
      </c>
      <c r="B9" s="34" t="s">
        <v>20</v>
      </c>
      <c r="C9" s="34" t="s">
        <v>54</v>
      </c>
      <c r="D9" s="40" t="s">
        <v>71</v>
      </c>
      <c r="E9" s="5">
        <v>44482</v>
      </c>
      <c r="F9" s="26">
        <v>42857.760000000002</v>
      </c>
      <c r="G9" s="26">
        <v>3571.48</v>
      </c>
      <c r="H9" s="26">
        <v>3571.48</v>
      </c>
      <c r="I9" s="25">
        <v>45444</v>
      </c>
      <c r="J9" s="29">
        <f>(Maio!J9)-H9</f>
        <v>21428.879999999997</v>
      </c>
    </row>
    <row r="10" spans="1:10" ht="13.5" customHeight="1" x14ac:dyDescent="0.25">
      <c r="A10" s="38" t="s">
        <v>21</v>
      </c>
      <c r="B10" s="35" t="s">
        <v>22</v>
      </c>
      <c r="C10" s="34" t="s">
        <v>55</v>
      </c>
      <c r="D10" s="40" t="s">
        <v>72</v>
      </c>
      <c r="E10" s="5">
        <v>44586</v>
      </c>
      <c r="F10" s="26">
        <v>36414</v>
      </c>
      <c r="G10" s="26">
        <v>36414</v>
      </c>
      <c r="H10" s="31">
        <v>1802.61</v>
      </c>
      <c r="I10" s="25">
        <v>45444</v>
      </c>
      <c r="J10" s="29">
        <f>(Maio!J10)-H10</f>
        <v>22855.369999999995</v>
      </c>
    </row>
    <row r="11" spans="1:10" ht="13.5" customHeight="1" x14ac:dyDescent="0.25">
      <c r="A11" s="38" t="s">
        <v>23</v>
      </c>
      <c r="B11" s="34" t="s">
        <v>24</v>
      </c>
      <c r="C11" s="34" t="s">
        <v>56</v>
      </c>
      <c r="D11" s="40" t="s">
        <v>74</v>
      </c>
      <c r="E11" s="5">
        <v>44755</v>
      </c>
      <c r="F11" s="26">
        <v>212364</v>
      </c>
      <c r="G11" s="26">
        <v>5899</v>
      </c>
      <c r="H11" s="31">
        <v>5227.32</v>
      </c>
      <c r="I11" s="25">
        <v>45444</v>
      </c>
      <c r="J11" s="29">
        <f>(Maio!J11)-H11</f>
        <v>101204.37</v>
      </c>
    </row>
    <row r="12" spans="1:10" ht="13.5" customHeight="1" x14ac:dyDescent="0.25">
      <c r="A12" s="38" t="s">
        <v>25</v>
      </c>
      <c r="B12" s="34" t="s">
        <v>26</v>
      </c>
      <c r="C12" s="34" t="s">
        <v>57</v>
      </c>
      <c r="D12" s="40" t="s">
        <v>75</v>
      </c>
      <c r="E12" s="5">
        <v>44866</v>
      </c>
      <c r="F12" s="6">
        <v>410220</v>
      </c>
      <c r="G12" s="26">
        <v>11395</v>
      </c>
      <c r="H12" s="31">
        <v>10400.959999999999</v>
      </c>
      <c r="I12" s="25">
        <v>45444</v>
      </c>
      <c r="J12" s="29">
        <f>(Maio!J12)-H12</f>
        <v>216521.97000000006</v>
      </c>
    </row>
    <row r="13" spans="1:10" ht="13.5" customHeight="1" x14ac:dyDescent="0.25">
      <c r="A13" s="38" t="s">
        <v>27</v>
      </c>
      <c r="B13" s="34" t="s">
        <v>28</v>
      </c>
      <c r="C13" s="34" t="s">
        <v>58</v>
      </c>
      <c r="D13" s="40" t="s">
        <v>76</v>
      </c>
      <c r="E13" s="5">
        <v>44835</v>
      </c>
      <c r="F13" s="6">
        <v>585412.56000000006</v>
      </c>
      <c r="G13" s="26">
        <v>16261.46</v>
      </c>
      <c r="H13" s="31">
        <v>15828.05</v>
      </c>
      <c r="I13" s="25">
        <v>45444</v>
      </c>
      <c r="J13" s="29">
        <f>(Maio!J13)-H13</f>
        <v>328095.93000000005</v>
      </c>
    </row>
    <row r="14" spans="1:10" ht="13.5" customHeight="1" x14ac:dyDescent="0.25">
      <c r="A14" s="38" t="s">
        <v>29</v>
      </c>
      <c r="B14" s="34" t="s">
        <v>30</v>
      </c>
      <c r="C14" s="36" t="s">
        <v>59</v>
      </c>
      <c r="D14" s="42" t="s">
        <v>77</v>
      </c>
      <c r="E14" s="8">
        <v>45133</v>
      </c>
      <c r="F14" s="26">
        <v>11913072</v>
      </c>
      <c r="G14" s="32">
        <v>11913072</v>
      </c>
      <c r="H14" s="31">
        <v>286614.8</v>
      </c>
      <c r="I14" s="25">
        <v>45444</v>
      </c>
      <c r="J14" s="29">
        <f>(Maio!J14)-H14</f>
        <v>9294395.129999999</v>
      </c>
    </row>
    <row r="15" spans="1:10" x14ac:dyDescent="0.25">
      <c r="A15" s="38" t="s">
        <v>73</v>
      </c>
      <c r="B15" s="44" t="s">
        <v>31</v>
      </c>
      <c r="C15" s="44" t="s">
        <v>60</v>
      </c>
      <c r="D15" s="45" t="s">
        <v>79</v>
      </c>
      <c r="E15" s="46">
        <v>45043</v>
      </c>
      <c r="F15" s="47">
        <v>1013664.24</v>
      </c>
      <c r="G15" s="47">
        <v>1013664.24</v>
      </c>
      <c r="H15" s="31">
        <v>53289.56</v>
      </c>
      <c r="I15" s="25">
        <v>45444</v>
      </c>
      <c r="J15" s="29">
        <f>(Maio!J15)-H15</f>
        <v>290233.17</v>
      </c>
    </row>
    <row r="16" spans="1:10" ht="13.5" customHeight="1" x14ac:dyDescent="0.25">
      <c r="A16" s="38" t="s">
        <v>109</v>
      </c>
      <c r="B16" s="34" t="s">
        <v>32</v>
      </c>
      <c r="C16" s="34" t="s">
        <v>61</v>
      </c>
      <c r="D16" s="42" t="s">
        <v>110</v>
      </c>
      <c r="E16" s="5">
        <v>45175</v>
      </c>
      <c r="F16" s="26">
        <v>33908.160000000003</v>
      </c>
      <c r="G16" s="26">
        <v>33908.160000000003</v>
      </c>
      <c r="H16" s="31">
        <v>1860</v>
      </c>
      <c r="I16" s="25">
        <v>45444</v>
      </c>
      <c r="J16" s="29">
        <f>(Maio!J16)-H16</f>
        <v>14612.819999999996</v>
      </c>
    </row>
    <row r="17" spans="1:10" ht="13.5" customHeight="1" x14ac:dyDescent="0.25">
      <c r="A17" s="38" t="s">
        <v>33</v>
      </c>
      <c r="B17" s="34" t="s">
        <v>34</v>
      </c>
      <c r="C17" s="34" t="s">
        <v>62</v>
      </c>
      <c r="D17" s="42" t="s">
        <v>110</v>
      </c>
      <c r="E17" s="5">
        <v>45175</v>
      </c>
      <c r="F17" s="26">
        <v>1110492.24</v>
      </c>
      <c r="G17" s="26">
        <v>1110492.24</v>
      </c>
      <c r="H17" s="31">
        <v>147085.44</v>
      </c>
      <c r="I17" s="25">
        <v>45444</v>
      </c>
      <c r="J17" s="29">
        <f>(Maio!J17)-H17</f>
        <v>367946.83</v>
      </c>
    </row>
    <row r="18" spans="1:10" ht="13.5" customHeight="1" x14ac:dyDescent="0.25">
      <c r="A18" s="38" t="s">
        <v>105</v>
      </c>
      <c r="B18" s="34" t="s">
        <v>106</v>
      </c>
      <c r="C18" s="34" t="s">
        <v>107</v>
      </c>
      <c r="D18" s="40" t="s">
        <v>108</v>
      </c>
      <c r="E18" s="5">
        <v>45058</v>
      </c>
      <c r="F18" s="26">
        <v>168000</v>
      </c>
      <c r="G18" s="26">
        <v>168000</v>
      </c>
      <c r="H18" s="31">
        <v>14000</v>
      </c>
      <c r="I18" s="25">
        <v>45444</v>
      </c>
      <c r="J18" s="29">
        <f>(Maio!J18)-H18</f>
        <v>28000</v>
      </c>
    </row>
    <row r="19" spans="1:10" ht="13.5" customHeight="1" x14ac:dyDescent="0.25">
      <c r="A19" s="38" t="s">
        <v>35</v>
      </c>
      <c r="B19" s="34" t="s">
        <v>36</v>
      </c>
      <c r="C19" s="34" t="s">
        <v>63</v>
      </c>
      <c r="D19" s="40" t="s">
        <v>80</v>
      </c>
      <c r="E19" s="5">
        <v>45104</v>
      </c>
      <c r="F19" s="26">
        <v>1348034.4</v>
      </c>
      <c r="G19" s="26">
        <v>1348034.4</v>
      </c>
      <c r="H19" s="27">
        <v>112336.2</v>
      </c>
      <c r="I19" s="25">
        <v>45444</v>
      </c>
      <c r="J19" s="29">
        <f>(Maio!J19)-H19</f>
        <v>0</v>
      </c>
    </row>
    <row r="20" spans="1:10" s="50" customFormat="1" ht="13.5" customHeight="1" x14ac:dyDescent="0.25">
      <c r="A20" s="48" t="s">
        <v>37</v>
      </c>
      <c r="B20" s="44" t="s">
        <v>38</v>
      </c>
      <c r="C20" s="44" t="s">
        <v>127</v>
      </c>
      <c r="D20" s="55" t="s">
        <v>81</v>
      </c>
      <c r="E20" s="46">
        <v>45107</v>
      </c>
      <c r="F20" s="47">
        <v>49431.48</v>
      </c>
      <c r="G20" s="47">
        <v>49431.48</v>
      </c>
      <c r="H20" s="31">
        <v>3865.95</v>
      </c>
      <c r="I20" s="49">
        <v>45444</v>
      </c>
      <c r="J20" s="54">
        <f>(Maio!J20)-H20</f>
        <v>6546.0600000000022</v>
      </c>
    </row>
    <row r="21" spans="1:10" ht="13.5" customHeight="1" x14ac:dyDescent="0.25">
      <c r="A21" s="38" t="s">
        <v>39</v>
      </c>
      <c r="B21" s="34" t="s">
        <v>30</v>
      </c>
      <c r="C21" s="34" t="s">
        <v>41</v>
      </c>
      <c r="D21" s="40" t="s">
        <v>40</v>
      </c>
      <c r="E21" s="5">
        <v>45141</v>
      </c>
      <c r="F21" s="26">
        <v>25020</v>
      </c>
      <c r="G21" s="26">
        <v>25020</v>
      </c>
      <c r="H21" s="31">
        <v>417</v>
      </c>
      <c r="I21" s="25">
        <v>45444</v>
      </c>
      <c r="J21" s="29">
        <f>(Maio!J21)-H21</f>
        <v>21344</v>
      </c>
    </row>
    <row r="22" spans="1:10" ht="13.5" customHeight="1" x14ac:dyDescent="0.25">
      <c r="A22" s="38" t="s">
        <v>39</v>
      </c>
      <c r="B22" s="34" t="s">
        <v>30</v>
      </c>
      <c r="C22" s="34" t="s">
        <v>64</v>
      </c>
      <c r="D22" s="40" t="s">
        <v>82</v>
      </c>
      <c r="E22" s="5">
        <v>45169</v>
      </c>
      <c r="F22" s="26">
        <v>1339449.6000000001</v>
      </c>
      <c r="G22" s="26">
        <v>1339449.6000000001</v>
      </c>
      <c r="H22" s="31">
        <f>11718+616</f>
        <v>12334</v>
      </c>
      <c r="I22" s="25">
        <v>45444</v>
      </c>
      <c r="J22" s="29">
        <f>(Maio!J22)-H22</f>
        <v>1286343.1900000002</v>
      </c>
    </row>
    <row r="23" spans="1:10" ht="13.5" customHeight="1" x14ac:dyDescent="0.25">
      <c r="A23" s="38" t="s">
        <v>42</v>
      </c>
      <c r="B23" s="34" t="s">
        <v>43</v>
      </c>
      <c r="C23" s="34" t="s">
        <v>65</v>
      </c>
      <c r="D23" s="40" t="s">
        <v>83</v>
      </c>
      <c r="E23" s="5">
        <v>45462</v>
      </c>
      <c r="F23" s="26">
        <v>39600</v>
      </c>
      <c r="G23" s="26">
        <v>39600</v>
      </c>
      <c r="H23" s="31">
        <v>0</v>
      </c>
      <c r="I23" s="25">
        <v>45444</v>
      </c>
      <c r="J23" s="26">
        <f>G23-0</f>
        <v>39600</v>
      </c>
    </row>
    <row r="24" spans="1:10" ht="13.5" customHeight="1" x14ac:dyDescent="0.25">
      <c r="A24" s="38" t="s">
        <v>44</v>
      </c>
      <c r="B24" s="34" t="s">
        <v>45</v>
      </c>
      <c r="C24" s="34" t="s">
        <v>104</v>
      </c>
      <c r="D24" s="40" t="s">
        <v>84</v>
      </c>
      <c r="E24" s="5">
        <v>45351</v>
      </c>
      <c r="F24" s="26">
        <v>20217.599999999999</v>
      </c>
      <c r="G24" s="26">
        <v>20217.599999999999</v>
      </c>
      <c r="H24" s="31">
        <v>1583.66</v>
      </c>
      <c r="I24" s="25">
        <v>45444</v>
      </c>
      <c r="J24" s="26">
        <f>(Maio!J23)-H24</f>
        <v>15500.309999999998</v>
      </c>
    </row>
    <row r="25" spans="1:10" ht="13.5" customHeight="1" x14ac:dyDescent="0.25">
      <c r="A25" s="38" t="s">
        <v>46</v>
      </c>
      <c r="B25" s="34" t="s">
        <v>47</v>
      </c>
      <c r="C25" s="34" t="s">
        <v>104</v>
      </c>
      <c r="D25" s="43" t="s">
        <v>85</v>
      </c>
      <c r="E25" s="52">
        <v>45449</v>
      </c>
      <c r="F25" s="26">
        <v>4320</v>
      </c>
      <c r="G25" s="26">
        <v>4320</v>
      </c>
      <c r="H25" s="31">
        <v>0</v>
      </c>
      <c r="I25" s="25">
        <v>45444</v>
      </c>
      <c r="J25" s="26">
        <f>G25-0</f>
        <v>4320</v>
      </c>
    </row>
    <row r="26" spans="1:10" ht="13.5" customHeight="1" x14ac:dyDescent="0.25">
      <c r="A26" s="38" t="s">
        <v>48</v>
      </c>
      <c r="B26" s="34" t="s">
        <v>49</v>
      </c>
      <c r="C26" s="34" t="s">
        <v>125</v>
      </c>
      <c r="D26" s="40" t="s">
        <v>126</v>
      </c>
      <c r="E26" s="5">
        <v>45079</v>
      </c>
      <c r="F26" s="26">
        <v>6792000</v>
      </c>
      <c r="G26" s="26">
        <v>6792000</v>
      </c>
      <c r="H26" s="31">
        <v>7920.04</v>
      </c>
      <c r="I26" s="25">
        <v>45444</v>
      </c>
      <c r="J26" s="26">
        <f>(Maio!J24)-H26</f>
        <v>6751319.0899999999</v>
      </c>
    </row>
    <row r="27" spans="1:10" ht="13.5" customHeight="1" x14ac:dyDescent="0.25">
      <c r="A27" s="38" t="s">
        <v>98</v>
      </c>
      <c r="B27" s="34" t="s">
        <v>99</v>
      </c>
      <c r="C27" s="34" t="s">
        <v>104</v>
      </c>
      <c r="D27" s="40" t="s">
        <v>87</v>
      </c>
      <c r="E27" s="5">
        <v>44952</v>
      </c>
      <c r="F27" s="26">
        <v>2640</v>
      </c>
      <c r="G27" s="26">
        <v>2640</v>
      </c>
      <c r="H27" s="27">
        <v>110</v>
      </c>
      <c r="I27" s="25">
        <v>45444</v>
      </c>
      <c r="J27" s="26">
        <f>(Maio!J25)-H27</f>
        <v>770</v>
      </c>
    </row>
    <row r="28" spans="1:10" s="50" customFormat="1" ht="13.5" customHeight="1" x14ac:dyDescent="0.25">
      <c r="A28" s="48" t="s">
        <v>89</v>
      </c>
      <c r="B28" s="44" t="s">
        <v>90</v>
      </c>
      <c r="C28" s="44" t="s">
        <v>104</v>
      </c>
      <c r="D28" s="55" t="s">
        <v>88</v>
      </c>
      <c r="E28" s="46">
        <v>45237</v>
      </c>
      <c r="F28" s="47">
        <v>54054</v>
      </c>
      <c r="G28" s="47">
        <v>54054</v>
      </c>
      <c r="H28" s="31">
        <v>4504.5</v>
      </c>
      <c r="I28" s="49">
        <v>45444</v>
      </c>
      <c r="J28" s="47">
        <f>(Maio!J26)-H28</f>
        <v>22516.5</v>
      </c>
    </row>
    <row r="29" spans="1:10" ht="13.5" customHeight="1" x14ac:dyDescent="0.25">
      <c r="A29" s="38" t="s">
        <v>91</v>
      </c>
      <c r="B29" s="34" t="s">
        <v>92</v>
      </c>
      <c r="C29" s="34" t="s">
        <v>93</v>
      </c>
      <c r="D29" s="40" t="s">
        <v>94</v>
      </c>
      <c r="E29" s="5">
        <v>45408</v>
      </c>
      <c r="F29" s="26">
        <v>43122.720000000001</v>
      </c>
      <c r="G29" s="26">
        <v>43122.720000000001</v>
      </c>
      <c r="H29" s="31">
        <v>3720.95</v>
      </c>
      <c r="I29" s="25">
        <v>45444</v>
      </c>
      <c r="J29" s="26">
        <f>(Maio!J27)-H29</f>
        <v>39401.770000000004</v>
      </c>
    </row>
    <row r="30" spans="1:10" ht="13.5" customHeight="1" x14ac:dyDescent="0.25">
      <c r="A30" s="38" t="s">
        <v>96</v>
      </c>
      <c r="B30" s="34" t="s">
        <v>97</v>
      </c>
      <c r="C30" s="34" t="s">
        <v>95</v>
      </c>
      <c r="D30" s="40" t="s">
        <v>94</v>
      </c>
      <c r="E30" s="5">
        <v>45411</v>
      </c>
      <c r="F30" s="26">
        <v>12558</v>
      </c>
      <c r="G30" s="26">
        <v>12558</v>
      </c>
      <c r="H30" s="31">
        <v>885.5</v>
      </c>
      <c r="I30" s="25">
        <v>45444</v>
      </c>
      <c r="J30" s="26">
        <f>(Maio!J28)-H30</f>
        <v>11672.5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7"/>
      <c r="E61" s="4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3"/>
      <c r="E62" s="5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10"/>
      <c r="D95" s="7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3"/>
      <c r="D96" s="3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21" x14ac:dyDescent="0.35">
      <c r="A193" s="1" t="s">
        <v>8</v>
      </c>
      <c r="J193" s="3"/>
    </row>
    <row r="194" spans="1:10" x14ac:dyDescent="0.25">
      <c r="J194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showGridLines="0" topLeftCell="B1" workbookViewId="0">
      <selection activeCell="J14" sqref="J14"/>
    </sheetView>
  </sheetViews>
  <sheetFormatPr defaultRowHeight="15" x14ac:dyDescent="0.25"/>
  <cols>
    <col min="1" max="1" width="67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117</v>
      </c>
    </row>
    <row r="4" spans="1:10" ht="30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37" t="s">
        <v>11</v>
      </c>
      <c r="B5" s="34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30">
        <v>1244.5999999999999</v>
      </c>
      <c r="I5" s="25">
        <v>45474</v>
      </c>
      <c r="J5" s="29">
        <f>(Junho!J5)-H5</f>
        <v>7687.2200000000012</v>
      </c>
    </row>
    <row r="6" spans="1:10" ht="13.5" customHeight="1" x14ac:dyDescent="0.25">
      <c r="A6" s="38" t="s">
        <v>13</v>
      </c>
      <c r="B6" s="34" t="s">
        <v>14</v>
      </c>
      <c r="C6" s="34" t="s">
        <v>51</v>
      </c>
      <c r="D6" s="40" t="s">
        <v>68</v>
      </c>
      <c r="E6" s="28">
        <v>43745</v>
      </c>
      <c r="F6" s="29">
        <v>150000</v>
      </c>
      <c r="G6" s="29">
        <v>150000</v>
      </c>
      <c r="H6" s="30">
        <v>9776.2999999999993</v>
      </c>
      <c r="I6" s="25">
        <v>45474</v>
      </c>
      <c r="J6" s="29">
        <f>(Junho!J6)-H6</f>
        <v>42460.699999999983</v>
      </c>
    </row>
    <row r="7" spans="1:10" ht="13.5" customHeight="1" x14ac:dyDescent="0.25">
      <c r="A7" s="38" t="s">
        <v>15</v>
      </c>
      <c r="B7" s="34" t="s">
        <v>16</v>
      </c>
      <c r="C7" s="34" t="s">
        <v>52</v>
      </c>
      <c r="D7" s="40" t="s">
        <v>69</v>
      </c>
      <c r="E7" s="5">
        <v>43951</v>
      </c>
      <c r="F7" s="26">
        <v>11280</v>
      </c>
      <c r="G7" s="26">
        <v>11280</v>
      </c>
      <c r="H7" s="26">
        <v>940</v>
      </c>
      <c r="I7" s="25">
        <v>45474</v>
      </c>
      <c r="J7" s="29">
        <f>(Junho!J7)-H7</f>
        <v>8460</v>
      </c>
    </row>
    <row r="8" spans="1:10" ht="13.5" customHeight="1" x14ac:dyDescent="0.25">
      <c r="A8" s="38" t="s">
        <v>17</v>
      </c>
      <c r="B8" s="34" t="s">
        <v>18</v>
      </c>
      <c r="C8" s="34" t="s">
        <v>53</v>
      </c>
      <c r="D8" s="40" t="s">
        <v>70</v>
      </c>
      <c r="E8" s="5">
        <v>44041</v>
      </c>
      <c r="F8" s="51">
        <v>50000</v>
      </c>
      <c r="G8" s="47">
        <v>50000</v>
      </c>
      <c r="H8" s="26">
        <v>0</v>
      </c>
      <c r="I8" s="25">
        <v>45474</v>
      </c>
      <c r="J8" s="29">
        <f>G8-H8</f>
        <v>50000</v>
      </c>
    </row>
    <row r="9" spans="1:10" ht="13.5" customHeight="1" x14ac:dyDescent="0.25">
      <c r="A9" s="38" t="s">
        <v>19</v>
      </c>
      <c r="B9" s="34" t="s">
        <v>20</v>
      </c>
      <c r="C9" s="34" t="s">
        <v>54</v>
      </c>
      <c r="D9" s="40" t="s">
        <v>71</v>
      </c>
      <c r="E9" s="5">
        <v>44482</v>
      </c>
      <c r="F9" s="26">
        <v>42857.760000000002</v>
      </c>
      <c r="G9" s="26">
        <v>3571.48</v>
      </c>
      <c r="H9" s="26">
        <v>3571.48</v>
      </c>
      <c r="I9" s="25">
        <v>45474</v>
      </c>
      <c r="J9" s="29">
        <f>(Junho!J9)-H9</f>
        <v>17857.399999999998</v>
      </c>
    </row>
    <row r="10" spans="1:10" ht="13.5" customHeight="1" x14ac:dyDescent="0.25">
      <c r="A10" s="38" t="s">
        <v>21</v>
      </c>
      <c r="B10" s="35" t="s">
        <v>22</v>
      </c>
      <c r="C10" s="34" t="s">
        <v>55</v>
      </c>
      <c r="D10" s="40" t="s">
        <v>72</v>
      </c>
      <c r="E10" s="5">
        <v>44586</v>
      </c>
      <c r="F10" s="26">
        <v>36414</v>
      </c>
      <c r="G10" s="26">
        <v>36414</v>
      </c>
      <c r="H10" s="31">
        <v>1971.85</v>
      </c>
      <c r="I10" s="25">
        <v>45474</v>
      </c>
      <c r="J10" s="29">
        <f>(Junho!J10)-H10</f>
        <v>20883.519999999997</v>
      </c>
    </row>
    <row r="11" spans="1:10" ht="13.5" customHeight="1" x14ac:dyDescent="0.25">
      <c r="A11" s="38" t="s">
        <v>23</v>
      </c>
      <c r="B11" s="34" t="s">
        <v>24</v>
      </c>
      <c r="C11" s="34" t="s">
        <v>56</v>
      </c>
      <c r="D11" s="40" t="s">
        <v>74</v>
      </c>
      <c r="E11" s="5">
        <v>44755</v>
      </c>
      <c r="F11" s="26">
        <v>212364</v>
      </c>
      <c r="G11" s="26">
        <v>5899</v>
      </c>
      <c r="H11" s="31">
        <v>7245.11</v>
      </c>
      <c r="I11" s="25">
        <v>45474</v>
      </c>
      <c r="J11" s="29">
        <f>(Junho!J11)-H11</f>
        <v>93959.26</v>
      </c>
    </row>
    <row r="12" spans="1:10" ht="13.5" customHeight="1" x14ac:dyDescent="0.25">
      <c r="A12" s="38" t="s">
        <v>25</v>
      </c>
      <c r="B12" s="34" t="s">
        <v>26</v>
      </c>
      <c r="C12" s="34" t="s">
        <v>57</v>
      </c>
      <c r="D12" s="40" t="s">
        <v>75</v>
      </c>
      <c r="E12" s="5">
        <v>44866</v>
      </c>
      <c r="F12" s="6">
        <v>410220</v>
      </c>
      <c r="G12" s="26">
        <v>11395</v>
      </c>
      <c r="H12" s="31">
        <v>14134.38</v>
      </c>
      <c r="I12" s="25">
        <v>45474</v>
      </c>
      <c r="J12" s="29">
        <f>(Junho!J12)-H12</f>
        <v>202387.59000000005</v>
      </c>
    </row>
    <row r="13" spans="1:10" ht="13.5" customHeight="1" x14ac:dyDescent="0.25">
      <c r="A13" s="38" t="s">
        <v>27</v>
      </c>
      <c r="B13" s="34" t="s">
        <v>28</v>
      </c>
      <c r="C13" s="34" t="s">
        <v>58</v>
      </c>
      <c r="D13" s="40" t="s">
        <v>76</v>
      </c>
      <c r="E13" s="5">
        <v>44835</v>
      </c>
      <c r="F13" s="6">
        <v>585412.56000000006</v>
      </c>
      <c r="G13" s="26">
        <v>16261.46</v>
      </c>
      <c r="H13" s="31">
        <v>15828.05</v>
      </c>
      <c r="I13" s="25">
        <v>45474</v>
      </c>
      <c r="J13" s="29">
        <f>(Junho!J13)-H13</f>
        <v>312267.88000000006</v>
      </c>
    </row>
    <row r="14" spans="1:10" ht="13.5" customHeight="1" x14ac:dyDescent="0.25">
      <c r="A14" s="48" t="s">
        <v>29</v>
      </c>
      <c r="B14" s="34" t="s">
        <v>30</v>
      </c>
      <c r="C14" s="36" t="s">
        <v>59</v>
      </c>
      <c r="D14" s="42" t="s">
        <v>77</v>
      </c>
      <c r="E14" s="8" t="s">
        <v>78</v>
      </c>
      <c r="F14" s="26">
        <v>11913072</v>
      </c>
      <c r="G14" s="32">
        <v>11913072</v>
      </c>
      <c r="H14" s="31">
        <v>327467</v>
      </c>
      <c r="I14" s="25">
        <v>45474</v>
      </c>
      <c r="J14" s="29">
        <f>(Junho!J14)-H14</f>
        <v>8966928.129999999</v>
      </c>
    </row>
    <row r="15" spans="1:10" ht="13.5" customHeight="1" x14ac:dyDescent="0.25">
      <c r="A15" s="48" t="s">
        <v>73</v>
      </c>
      <c r="B15" s="34" t="s">
        <v>31</v>
      </c>
      <c r="C15" s="34" t="s">
        <v>60</v>
      </c>
      <c r="D15" s="40" t="s">
        <v>79</v>
      </c>
      <c r="E15" s="5">
        <v>45043</v>
      </c>
      <c r="F15" s="26">
        <v>1013664.24</v>
      </c>
      <c r="G15" s="26">
        <v>1013664.24</v>
      </c>
      <c r="H15" s="31">
        <v>26598.97</v>
      </c>
      <c r="I15" s="25">
        <v>45474</v>
      </c>
      <c r="J15" s="29">
        <f>(Junho!J15)-H15</f>
        <v>263634.19999999995</v>
      </c>
    </row>
    <row r="16" spans="1:10" ht="13.5" customHeight="1" x14ac:dyDescent="0.25">
      <c r="A16" s="48" t="s">
        <v>109</v>
      </c>
      <c r="B16" s="34" t="s">
        <v>32</v>
      </c>
      <c r="C16" s="34" t="s">
        <v>61</v>
      </c>
      <c r="D16" s="42" t="s">
        <v>110</v>
      </c>
      <c r="E16" s="5">
        <v>45175</v>
      </c>
      <c r="F16" s="26">
        <v>33908.160000000003</v>
      </c>
      <c r="G16" s="26">
        <v>33908.160000000003</v>
      </c>
      <c r="H16" s="31">
        <v>2000</v>
      </c>
      <c r="I16" s="25">
        <v>45474</v>
      </c>
      <c r="J16" s="29">
        <f>(Junho!J16)-H16</f>
        <v>12612.819999999996</v>
      </c>
    </row>
    <row r="17" spans="1:10" ht="13.5" customHeight="1" x14ac:dyDescent="0.25">
      <c r="A17" s="48" t="s">
        <v>33</v>
      </c>
      <c r="B17" s="34" t="s">
        <v>34</v>
      </c>
      <c r="C17" s="34" t="s">
        <v>62</v>
      </c>
      <c r="D17" s="42" t="s">
        <v>110</v>
      </c>
      <c r="E17" s="5">
        <v>45175</v>
      </c>
      <c r="F17" s="26">
        <v>1110492.24</v>
      </c>
      <c r="G17" s="26">
        <v>1110492.24</v>
      </c>
      <c r="H17" s="31">
        <v>75538.66</v>
      </c>
      <c r="I17" s="25">
        <v>45474</v>
      </c>
      <c r="J17" s="29">
        <f>(Junho!J17)-H17</f>
        <v>292408.17000000004</v>
      </c>
    </row>
    <row r="18" spans="1:10" ht="13.5" customHeight="1" x14ac:dyDescent="0.25">
      <c r="A18" s="48" t="s">
        <v>105</v>
      </c>
      <c r="B18" s="34" t="s">
        <v>106</v>
      </c>
      <c r="C18" s="34" t="s">
        <v>107</v>
      </c>
      <c r="D18" s="40" t="s">
        <v>108</v>
      </c>
      <c r="E18" s="5">
        <v>45058</v>
      </c>
      <c r="F18" s="26">
        <v>168000</v>
      </c>
      <c r="G18" s="26">
        <v>168000</v>
      </c>
      <c r="H18" s="31">
        <v>14476</v>
      </c>
      <c r="I18" s="25">
        <v>45474</v>
      </c>
      <c r="J18" s="29">
        <f>(Junho!J18)-H18</f>
        <v>13524</v>
      </c>
    </row>
    <row r="19" spans="1:10" ht="13.5" customHeight="1" x14ac:dyDescent="0.25">
      <c r="A19" s="48" t="s">
        <v>35</v>
      </c>
      <c r="B19" s="34" t="s">
        <v>36</v>
      </c>
      <c r="C19" s="34" t="s">
        <v>63</v>
      </c>
      <c r="D19" s="40" t="s">
        <v>80</v>
      </c>
      <c r="E19" s="5">
        <v>45104</v>
      </c>
      <c r="F19" s="51">
        <v>1397776.8</v>
      </c>
      <c r="G19" s="26">
        <v>1348034.4</v>
      </c>
      <c r="H19" s="31">
        <v>112336.2</v>
      </c>
      <c r="I19" s="25">
        <v>45474</v>
      </c>
      <c r="J19" s="29">
        <f>(F19)-H19</f>
        <v>1285440.6000000001</v>
      </c>
    </row>
    <row r="20" spans="1:10" s="50" customFormat="1" ht="13.5" customHeight="1" x14ac:dyDescent="0.25">
      <c r="A20" s="48" t="s">
        <v>37</v>
      </c>
      <c r="B20" s="44" t="s">
        <v>38</v>
      </c>
      <c r="C20" s="44" t="s">
        <v>127</v>
      </c>
      <c r="D20" s="55" t="s">
        <v>81</v>
      </c>
      <c r="E20" s="46">
        <v>45107</v>
      </c>
      <c r="F20" s="47">
        <v>49431.48</v>
      </c>
      <c r="G20" s="47">
        <v>49431.48</v>
      </c>
      <c r="H20" s="31">
        <v>0</v>
      </c>
      <c r="I20" s="49">
        <v>45474</v>
      </c>
      <c r="J20" s="54">
        <f>(Junho!J20)-H20</f>
        <v>6546.0600000000022</v>
      </c>
    </row>
    <row r="21" spans="1:10" ht="13.5" customHeight="1" x14ac:dyDescent="0.25">
      <c r="A21" s="48" t="s">
        <v>39</v>
      </c>
      <c r="B21" s="34" t="s">
        <v>30</v>
      </c>
      <c r="C21" s="34" t="s">
        <v>41</v>
      </c>
      <c r="D21" s="40" t="s">
        <v>40</v>
      </c>
      <c r="E21" s="5">
        <v>45141</v>
      </c>
      <c r="F21" s="26">
        <v>25020</v>
      </c>
      <c r="G21" s="26">
        <v>25020</v>
      </c>
      <c r="H21" s="31">
        <v>417</v>
      </c>
      <c r="I21" s="25">
        <v>45474</v>
      </c>
      <c r="J21" s="29">
        <f>(Junho!J21)-H21</f>
        <v>20927</v>
      </c>
    </row>
    <row r="22" spans="1:10" ht="13.5" customHeight="1" x14ac:dyDescent="0.25">
      <c r="A22" s="48" t="s">
        <v>39</v>
      </c>
      <c r="B22" s="34" t="s">
        <v>30</v>
      </c>
      <c r="C22" s="34" t="s">
        <v>64</v>
      </c>
      <c r="D22" s="40" t="s">
        <v>82</v>
      </c>
      <c r="E22" s="5">
        <v>45169</v>
      </c>
      <c r="F22" s="26">
        <v>1339449.6000000001</v>
      </c>
      <c r="G22" s="26">
        <v>1339449.6000000001</v>
      </c>
      <c r="H22" s="31">
        <v>12334</v>
      </c>
      <c r="I22" s="25">
        <v>45474</v>
      </c>
      <c r="J22" s="29">
        <f>(Junho!J22)-H22</f>
        <v>1274009.1900000002</v>
      </c>
    </row>
    <row r="23" spans="1:10" ht="13.5" customHeight="1" x14ac:dyDescent="0.25">
      <c r="A23" s="38" t="s">
        <v>42</v>
      </c>
      <c r="B23" s="34" t="s">
        <v>43</v>
      </c>
      <c r="C23" s="34" t="s">
        <v>65</v>
      </c>
      <c r="D23" s="40" t="s">
        <v>83</v>
      </c>
      <c r="E23" s="5">
        <v>45462</v>
      </c>
      <c r="F23" s="26">
        <v>39600</v>
      </c>
      <c r="G23" s="26">
        <v>39600</v>
      </c>
      <c r="H23" s="31">
        <v>3300</v>
      </c>
      <c r="I23" s="25">
        <v>45474</v>
      </c>
      <c r="J23" s="29">
        <f>(Junho!J23)-H23</f>
        <v>36300</v>
      </c>
    </row>
    <row r="24" spans="1:10" ht="13.5" customHeight="1" x14ac:dyDescent="0.25">
      <c r="A24" s="38" t="s">
        <v>44</v>
      </c>
      <c r="B24" s="34" t="s">
        <v>45</v>
      </c>
      <c r="C24" s="34" t="s">
        <v>104</v>
      </c>
      <c r="D24" s="40" t="s">
        <v>84</v>
      </c>
      <c r="E24" s="5">
        <v>45351</v>
      </c>
      <c r="F24" s="26">
        <v>20217.599999999999</v>
      </c>
      <c r="G24" s="26">
        <v>20217.599999999999</v>
      </c>
      <c r="H24" s="31">
        <v>1583.66</v>
      </c>
      <c r="I24" s="25">
        <v>45474</v>
      </c>
      <c r="J24" s="29">
        <f>(Junho!J24)-H24</f>
        <v>13916.649999999998</v>
      </c>
    </row>
    <row r="25" spans="1:10" ht="13.5" customHeight="1" x14ac:dyDescent="0.25">
      <c r="A25" s="38" t="s">
        <v>46</v>
      </c>
      <c r="B25" s="34" t="s">
        <v>47</v>
      </c>
      <c r="C25" s="34" t="s">
        <v>104</v>
      </c>
      <c r="D25" s="43" t="s">
        <v>85</v>
      </c>
      <c r="E25" s="4">
        <v>45449</v>
      </c>
      <c r="F25" s="26">
        <v>4320</v>
      </c>
      <c r="G25" s="26">
        <v>4320</v>
      </c>
      <c r="H25" s="31">
        <v>320</v>
      </c>
      <c r="I25" s="25">
        <v>45474</v>
      </c>
      <c r="J25" s="29">
        <f>(Junho!J25)-H25</f>
        <v>4000</v>
      </c>
    </row>
    <row r="26" spans="1:10" ht="13.5" customHeight="1" x14ac:dyDescent="0.25">
      <c r="A26" s="38" t="s">
        <v>98</v>
      </c>
      <c r="B26" s="34" t="s">
        <v>99</v>
      </c>
      <c r="C26" s="34" t="s">
        <v>104</v>
      </c>
      <c r="D26" s="40" t="s">
        <v>87</v>
      </c>
      <c r="E26" s="5">
        <v>44952</v>
      </c>
      <c r="F26" s="26">
        <v>2640</v>
      </c>
      <c r="G26" s="26">
        <v>2640</v>
      </c>
      <c r="H26" s="31">
        <v>110</v>
      </c>
      <c r="I26" s="25">
        <v>45474</v>
      </c>
      <c r="J26" s="29">
        <f>(Junho!J27)-H26</f>
        <v>660</v>
      </c>
    </row>
    <row r="27" spans="1:10" s="50" customFormat="1" ht="13.5" customHeight="1" x14ac:dyDescent="0.25">
      <c r="A27" s="48" t="s">
        <v>89</v>
      </c>
      <c r="B27" s="44" t="s">
        <v>90</v>
      </c>
      <c r="C27" s="44" t="s">
        <v>104</v>
      </c>
      <c r="D27" s="55" t="s">
        <v>88</v>
      </c>
      <c r="E27" s="46">
        <v>45237</v>
      </c>
      <c r="F27" s="47">
        <v>54054</v>
      </c>
      <c r="G27" s="47">
        <v>54054</v>
      </c>
      <c r="H27" s="31">
        <v>4504.5</v>
      </c>
      <c r="I27" s="49">
        <v>45474</v>
      </c>
      <c r="J27" s="54">
        <f>(Junho!J28)-H27</f>
        <v>18012</v>
      </c>
    </row>
    <row r="28" spans="1:10" ht="13.5" customHeight="1" x14ac:dyDescent="0.25">
      <c r="A28" s="38" t="s">
        <v>91</v>
      </c>
      <c r="B28" s="34" t="s">
        <v>92</v>
      </c>
      <c r="C28" s="34" t="s">
        <v>93</v>
      </c>
      <c r="D28" s="40" t="s">
        <v>94</v>
      </c>
      <c r="E28" s="5">
        <v>45408</v>
      </c>
      <c r="F28" s="26">
        <v>43122.720000000001</v>
      </c>
      <c r="G28" s="26">
        <v>43122.720000000001</v>
      </c>
      <c r="H28" s="31">
        <v>3720.95</v>
      </c>
      <c r="I28" s="25">
        <v>45474</v>
      </c>
      <c r="J28" s="29">
        <f>(Junho!J29)-H28</f>
        <v>35680.820000000007</v>
      </c>
    </row>
    <row r="29" spans="1:10" ht="13.5" customHeight="1" x14ac:dyDescent="0.25">
      <c r="A29" s="38" t="s">
        <v>96</v>
      </c>
      <c r="B29" s="34" t="s">
        <v>97</v>
      </c>
      <c r="C29" s="34" t="s">
        <v>95</v>
      </c>
      <c r="D29" s="40" t="s">
        <v>94</v>
      </c>
      <c r="E29" s="5">
        <v>45411</v>
      </c>
      <c r="F29" s="26">
        <v>12558</v>
      </c>
      <c r="G29" s="26">
        <v>12558</v>
      </c>
      <c r="H29" s="31">
        <v>1015</v>
      </c>
      <c r="I29" s="25">
        <v>45474</v>
      </c>
      <c r="J29" s="29">
        <f>(Junho!J30)-H29</f>
        <v>10657.5</v>
      </c>
    </row>
    <row r="30" spans="1:10" ht="13.5" customHeight="1" x14ac:dyDescent="0.25">
      <c r="A30" s="38" t="s">
        <v>48</v>
      </c>
      <c r="B30" s="34" t="s">
        <v>49</v>
      </c>
      <c r="C30" s="34" t="s">
        <v>66</v>
      </c>
      <c r="D30" s="40" t="s">
        <v>86</v>
      </c>
      <c r="E30" s="5">
        <v>45475</v>
      </c>
      <c r="F30" s="53">
        <v>279360.59999999998</v>
      </c>
      <c r="G30" s="26">
        <v>279360.59999999998</v>
      </c>
      <c r="H30" s="31">
        <v>11303.65</v>
      </c>
      <c r="I30" s="25">
        <v>45474</v>
      </c>
      <c r="J30" s="29">
        <f>G30-H30</f>
        <v>268056.94999999995</v>
      </c>
    </row>
    <row r="31" spans="1:10" ht="13.5" customHeight="1" x14ac:dyDescent="0.25">
      <c r="A31" s="2"/>
      <c r="B31" s="3"/>
      <c r="C31" s="3"/>
      <c r="D31" s="3"/>
      <c r="E31" s="5"/>
      <c r="F31" s="6"/>
      <c r="G31" s="6"/>
      <c r="H31" s="9"/>
      <c r="I31" s="3"/>
      <c r="J31" s="3"/>
    </row>
    <row r="32" spans="1:10" ht="13.5" customHeight="1" x14ac:dyDescent="0.25">
      <c r="A32" s="2"/>
      <c r="B32" s="3"/>
      <c r="C32" s="3"/>
      <c r="D32" s="3"/>
      <c r="E32" s="5"/>
      <c r="F32" s="6"/>
      <c r="G32" s="6"/>
      <c r="H32" s="9"/>
      <c r="I32" s="3"/>
      <c r="J32" s="3"/>
    </row>
    <row r="33" spans="1:10" ht="13.5" customHeight="1" x14ac:dyDescent="0.25">
      <c r="A33" s="2"/>
      <c r="B33" s="3"/>
      <c r="C33" s="3"/>
      <c r="D33" s="3"/>
      <c r="E33" s="5"/>
      <c r="F33" s="6"/>
      <c r="G33" s="6"/>
      <c r="H33" s="9"/>
      <c r="I33" s="3"/>
      <c r="J33" s="3"/>
    </row>
    <row r="34" spans="1:10" ht="13.5" customHeight="1" x14ac:dyDescent="0.25">
      <c r="A34" s="2"/>
      <c r="B34" s="3"/>
      <c r="C34" s="3"/>
      <c r="D34" s="3"/>
      <c r="E34" s="5"/>
      <c r="F34" s="6"/>
      <c r="G34" s="6"/>
      <c r="H34" s="9"/>
      <c r="I34" s="3"/>
      <c r="J34" s="3"/>
    </row>
    <row r="35" spans="1:10" ht="13.5" customHeight="1" x14ac:dyDescent="0.25">
      <c r="A35" s="2"/>
      <c r="B35" s="3"/>
      <c r="C35" s="3"/>
      <c r="D35" s="3"/>
      <c r="E35" s="5"/>
      <c r="F35" s="6"/>
      <c r="G35" s="6"/>
      <c r="H35" s="9"/>
      <c r="I35" s="3"/>
      <c r="J35" s="3"/>
    </row>
    <row r="36" spans="1:10" ht="13.5" customHeight="1" x14ac:dyDescent="0.25">
      <c r="A36" s="2"/>
      <c r="B36" s="3"/>
      <c r="C36" s="3"/>
      <c r="D36" s="3"/>
      <c r="E36" s="5"/>
      <c r="F36" s="6"/>
      <c r="G36" s="6"/>
      <c r="H36" s="9"/>
      <c r="I36" s="3"/>
      <c r="J36" s="3"/>
    </row>
    <row r="37" spans="1:10" ht="13.5" customHeight="1" x14ac:dyDescent="0.25">
      <c r="A37" s="2"/>
      <c r="B37" s="3"/>
      <c r="C37" s="3"/>
      <c r="D37" s="3"/>
      <c r="E37" s="5"/>
      <c r="F37" s="6"/>
      <c r="G37" s="6"/>
      <c r="H37" s="9"/>
      <c r="I37" s="3"/>
      <c r="J37" s="3"/>
    </row>
    <row r="38" spans="1:10" ht="13.5" customHeight="1" x14ac:dyDescent="0.25">
      <c r="A38" s="2"/>
      <c r="B38" s="3"/>
      <c r="C38" s="3"/>
      <c r="D38" s="3"/>
      <c r="E38" s="5"/>
      <c r="F38" s="6"/>
      <c r="G38" s="6"/>
      <c r="H38" s="9"/>
      <c r="I38" s="3"/>
      <c r="J38" s="3"/>
    </row>
    <row r="39" spans="1:10" ht="13.5" customHeight="1" x14ac:dyDescent="0.25">
      <c r="A39" s="2"/>
      <c r="B39" s="3"/>
      <c r="C39" s="3"/>
      <c r="D39" s="3"/>
      <c r="E39" s="5"/>
      <c r="F39" s="6"/>
      <c r="G39" s="6"/>
      <c r="H39" s="9"/>
      <c r="I39" s="3"/>
      <c r="J39" s="3"/>
    </row>
    <row r="40" spans="1:10" ht="13.5" customHeight="1" x14ac:dyDescent="0.25">
      <c r="A40" s="2"/>
      <c r="B40" s="3"/>
      <c r="C40" s="3"/>
      <c r="D40" s="3"/>
      <c r="E40" s="5"/>
      <c r="F40" s="6"/>
      <c r="G40" s="6"/>
      <c r="H40" s="9"/>
      <c r="I40" s="3"/>
      <c r="J40" s="3"/>
    </row>
    <row r="41" spans="1:10" ht="13.5" customHeight="1" x14ac:dyDescent="0.25">
      <c r="A41" s="2"/>
      <c r="B41" s="3"/>
      <c r="C41" s="3"/>
      <c r="D41" s="3"/>
      <c r="E41" s="5"/>
      <c r="F41" s="6"/>
      <c r="G41" s="6"/>
      <c r="H41" s="9"/>
      <c r="I41" s="3"/>
      <c r="J41" s="3"/>
    </row>
    <row r="42" spans="1:10" ht="13.5" customHeight="1" x14ac:dyDescent="0.25">
      <c r="A42" s="2"/>
      <c r="B42" s="3"/>
      <c r="C42" s="3"/>
      <c r="D42" s="3"/>
      <c r="E42" s="5"/>
      <c r="F42" s="6"/>
      <c r="G42" s="6"/>
      <c r="H42" s="9"/>
      <c r="I42" s="3"/>
      <c r="J42" s="3"/>
    </row>
    <row r="43" spans="1:10" ht="13.5" customHeight="1" x14ac:dyDescent="0.25">
      <c r="A43" s="2"/>
      <c r="B43" s="3"/>
      <c r="C43" s="3"/>
      <c r="D43" s="3"/>
      <c r="E43" s="5"/>
      <c r="F43" s="6"/>
      <c r="G43" s="6"/>
      <c r="H43" s="9"/>
      <c r="I43" s="3"/>
      <c r="J43" s="3"/>
    </row>
    <row r="44" spans="1:10" ht="13.5" customHeight="1" x14ac:dyDescent="0.25">
      <c r="A44" s="2"/>
      <c r="B44" s="3"/>
      <c r="C44" s="3"/>
      <c r="D44" s="3"/>
      <c r="E44" s="5"/>
      <c r="F44" s="6"/>
      <c r="G44" s="6"/>
      <c r="H44" s="9"/>
      <c r="I44" s="3"/>
      <c r="J44" s="3"/>
    </row>
    <row r="45" spans="1:10" ht="13.5" customHeight="1" x14ac:dyDescent="0.25">
      <c r="A45" s="2"/>
      <c r="B45" s="3"/>
      <c r="C45" s="3"/>
      <c r="D45" s="3"/>
      <c r="E45" s="5"/>
      <c r="F45" s="6"/>
      <c r="G45" s="6"/>
      <c r="H45" s="9"/>
      <c r="I45" s="3"/>
      <c r="J45" s="3"/>
    </row>
    <row r="46" spans="1:10" ht="13.5" customHeight="1" x14ac:dyDescent="0.25">
      <c r="A46" s="2"/>
      <c r="B46" s="3"/>
      <c r="C46" s="3"/>
      <c r="D46" s="3"/>
      <c r="E46" s="5"/>
      <c r="F46" s="6"/>
      <c r="G46" s="6"/>
      <c r="H46" s="9"/>
      <c r="I46" s="3"/>
      <c r="J46" s="3"/>
    </row>
    <row r="47" spans="1:10" ht="13.5" customHeight="1" x14ac:dyDescent="0.25">
      <c r="A47" s="2"/>
      <c r="B47" s="3"/>
      <c r="C47" s="3"/>
      <c r="D47" s="3"/>
      <c r="E47" s="5"/>
      <c r="F47" s="6"/>
      <c r="G47" s="6"/>
      <c r="H47" s="9"/>
      <c r="I47" s="3"/>
      <c r="J47" s="3"/>
    </row>
    <row r="48" spans="1:10" ht="13.5" customHeight="1" x14ac:dyDescent="0.25">
      <c r="A48" s="2"/>
      <c r="B48" s="3"/>
      <c r="C48" s="3"/>
      <c r="D48" s="3"/>
      <c r="E48" s="5"/>
      <c r="F48" s="6"/>
      <c r="G48" s="6"/>
      <c r="H48" s="9"/>
      <c r="I48" s="3"/>
      <c r="J48" s="3"/>
    </row>
    <row r="49" spans="1:10" ht="13.5" customHeight="1" x14ac:dyDescent="0.25">
      <c r="A49" s="2"/>
      <c r="B49" s="3"/>
      <c r="C49" s="3"/>
      <c r="D49" s="3"/>
      <c r="E49" s="5"/>
      <c r="F49" s="6"/>
      <c r="G49" s="6"/>
      <c r="H49" s="9"/>
      <c r="I49" s="3"/>
      <c r="J49" s="3"/>
    </row>
    <row r="50" spans="1:10" ht="13.5" customHeight="1" x14ac:dyDescent="0.25">
      <c r="A50" s="2"/>
      <c r="B50" s="3"/>
      <c r="C50" s="3"/>
      <c r="D50" s="3"/>
      <c r="E50" s="5"/>
      <c r="F50" s="6"/>
      <c r="G50" s="6"/>
      <c r="H50" s="9"/>
      <c r="I50" s="3"/>
      <c r="J50" s="3"/>
    </row>
    <row r="51" spans="1:10" ht="13.5" customHeight="1" x14ac:dyDescent="0.25">
      <c r="A51" s="2"/>
      <c r="B51" s="3"/>
      <c r="C51" s="3"/>
      <c r="D51" s="3"/>
      <c r="E51" s="5"/>
      <c r="F51" s="6"/>
      <c r="G51" s="6"/>
      <c r="H51" s="9"/>
      <c r="I51" s="3"/>
      <c r="J51" s="3"/>
    </row>
    <row r="52" spans="1:10" ht="13.5" customHeight="1" x14ac:dyDescent="0.25">
      <c r="A52" s="2"/>
      <c r="B52" s="3"/>
      <c r="C52" s="3"/>
      <c r="D52" s="3"/>
      <c r="E52" s="5"/>
      <c r="F52" s="6"/>
      <c r="G52" s="6"/>
      <c r="H52" s="9"/>
      <c r="I52" s="3"/>
      <c r="J52" s="3"/>
    </row>
    <row r="53" spans="1:10" ht="13.5" customHeight="1" x14ac:dyDescent="0.25">
      <c r="A53" s="2"/>
      <c r="B53" s="3"/>
      <c r="C53" s="3"/>
      <c r="D53" s="3"/>
      <c r="E53" s="5"/>
      <c r="F53" s="6"/>
      <c r="G53" s="6"/>
      <c r="H53" s="9"/>
      <c r="I53" s="3"/>
      <c r="J53" s="3"/>
    </row>
    <row r="54" spans="1:10" ht="13.5" customHeight="1" x14ac:dyDescent="0.25">
      <c r="A54" s="2"/>
      <c r="B54" s="3"/>
      <c r="C54" s="3"/>
      <c r="D54" s="3"/>
      <c r="E54" s="5"/>
      <c r="F54" s="6"/>
      <c r="G54" s="6"/>
      <c r="H54" s="9"/>
      <c r="I54" s="3"/>
      <c r="J54" s="3"/>
    </row>
    <row r="55" spans="1:10" ht="13.5" customHeight="1" x14ac:dyDescent="0.25">
      <c r="A55" s="2"/>
      <c r="B55" s="3"/>
      <c r="C55" s="3"/>
      <c r="D55" s="3"/>
      <c r="E55" s="5"/>
      <c r="F55" s="6"/>
      <c r="G55" s="6"/>
      <c r="H55" s="9"/>
      <c r="I55" s="3"/>
      <c r="J55" s="3"/>
    </row>
    <row r="56" spans="1:10" ht="13.5" customHeight="1" x14ac:dyDescent="0.25">
      <c r="A56" s="2"/>
      <c r="B56" s="3"/>
      <c r="C56" s="3"/>
      <c r="D56" s="3"/>
      <c r="E56" s="5"/>
      <c r="F56" s="6"/>
      <c r="G56" s="6"/>
      <c r="H56" s="9"/>
      <c r="I56" s="3"/>
      <c r="J56" s="3"/>
    </row>
    <row r="57" spans="1:10" ht="13.5" customHeight="1" x14ac:dyDescent="0.25">
      <c r="A57" s="2"/>
      <c r="B57" s="3"/>
      <c r="C57" s="3"/>
      <c r="D57" s="3"/>
      <c r="E57" s="5"/>
      <c r="F57" s="6"/>
      <c r="G57" s="6"/>
      <c r="H57" s="9"/>
      <c r="I57" s="3"/>
      <c r="J57" s="3"/>
    </row>
    <row r="58" spans="1:10" ht="13.5" customHeight="1" x14ac:dyDescent="0.25">
      <c r="A58" s="2"/>
      <c r="B58" s="3"/>
      <c r="C58" s="3"/>
      <c r="D58" s="3"/>
      <c r="E58" s="5"/>
      <c r="F58" s="6"/>
      <c r="G58" s="6"/>
      <c r="H58" s="9"/>
      <c r="I58" s="3"/>
      <c r="J58" s="3"/>
    </row>
    <row r="59" spans="1:10" ht="13.5" customHeight="1" x14ac:dyDescent="0.25">
      <c r="A59" s="2"/>
      <c r="B59" s="3"/>
      <c r="C59" s="3"/>
      <c r="D59" s="3"/>
      <c r="E59" s="5"/>
      <c r="F59" s="6"/>
      <c r="G59" s="6"/>
      <c r="H59" s="9"/>
      <c r="I59" s="3"/>
      <c r="J59" s="3"/>
    </row>
    <row r="60" spans="1:10" ht="13.5" customHeight="1" x14ac:dyDescent="0.25">
      <c r="A60" s="2"/>
      <c r="B60" s="3"/>
      <c r="C60" s="3"/>
      <c r="D60" s="3"/>
      <c r="E60" s="5"/>
      <c r="F60" s="6"/>
      <c r="G60" s="6"/>
      <c r="H60" s="9"/>
      <c r="I60" s="3"/>
      <c r="J60" s="3"/>
    </row>
    <row r="61" spans="1:10" ht="13.5" customHeight="1" x14ac:dyDescent="0.25">
      <c r="A61" s="2"/>
      <c r="B61" s="3"/>
      <c r="C61" s="3"/>
      <c r="D61" s="3"/>
      <c r="E61" s="5"/>
      <c r="F61" s="6"/>
      <c r="G61" s="6"/>
      <c r="H61" s="9"/>
      <c r="I61" s="3"/>
      <c r="J61" s="3"/>
    </row>
    <row r="62" spans="1:10" ht="13.5" customHeight="1" x14ac:dyDescent="0.25">
      <c r="A62" s="2"/>
      <c r="B62" s="3"/>
      <c r="C62" s="3"/>
      <c r="D62" s="7"/>
      <c r="E62" s="4"/>
      <c r="F62" s="6"/>
      <c r="G62" s="6"/>
      <c r="H62" s="9"/>
      <c r="I62" s="3"/>
      <c r="J62" s="3"/>
    </row>
    <row r="63" spans="1:10" ht="13.5" customHeight="1" x14ac:dyDescent="0.25">
      <c r="A63" s="2"/>
      <c r="B63" s="3"/>
      <c r="C63" s="3"/>
      <c r="D63" s="3"/>
      <c r="E63" s="5"/>
      <c r="F63" s="6"/>
      <c r="G63" s="6"/>
      <c r="H63" s="9"/>
      <c r="I63" s="3"/>
      <c r="J63" s="3"/>
    </row>
    <row r="64" spans="1:10" ht="13.5" customHeight="1" x14ac:dyDescent="0.25">
      <c r="A64" s="2"/>
      <c r="B64" s="3"/>
      <c r="C64" s="3"/>
      <c r="D64" s="3"/>
      <c r="E64" s="5"/>
      <c r="F64" s="6"/>
      <c r="G64" s="6"/>
      <c r="H64" s="9"/>
      <c r="I64" s="3"/>
      <c r="J64" s="3"/>
    </row>
    <row r="65" spans="1:10" ht="13.5" customHeight="1" x14ac:dyDescent="0.25">
      <c r="A65" s="2"/>
      <c r="B65" s="3"/>
      <c r="C65" s="3"/>
      <c r="D65" s="3"/>
      <c r="E65" s="5"/>
      <c r="F65" s="6"/>
      <c r="G65" s="6"/>
      <c r="H65" s="9"/>
      <c r="I65" s="3"/>
      <c r="J65" s="3"/>
    </row>
    <row r="66" spans="1:10" ht="13.5" customHeight="1" x14ac:dyDescent="0.25">
      <c r="A66" s="2"/>
      <c r="B66" s="3"/>
      <c r="C66" s="3"/>
      <c r="D66" s="3"/>
      <c r="E66" s="5"/>
      <c r="F66" s="6"/>
      <c r="G66" s="6"/>
      <c r="H66" s="9"/>
      <c r="I66" s="3"/>
      <c r="J66" s="3"/>
    </row>
    <row r="67" spans="1:10" ht="13.5" customHeight="1" x14ac:dyDescent="0.25">
      <c r="A67" s="2"/>
      <c r="B67" s="3"/>
      <c r="C67" s="3"/>
      <c r="D67" s="3"/>
      <c r="E67" s="5"/>
      <c r="F67" s="6"/>
      <c r="G67" s="6"/>
      <c r="H67" s="9"/>
      <c r="I67" s="3"/>
      <c r="J67" s="3"/>
    </row>
    <row r="68" spans="1:10" ht="13.5" customHeight="1" x14ac:dyDescent="0.25">
      <c r="A68" s="2"/>
      <c r="B68" s="3"/>
      <c r="C68" s="3"/>
      <c r="D68" s="3"/>
      <c r="E68" s="5"/>
      <c r="F68" s="6"/>
      <c r="G68" s="6"/>
      <c r="H68" s="9"/>
      <c r="I68" s="3"/>
      <c r="J68" s="3"/>
    </row>
    <row r="69" spans="1:10" ht="13.5" customHeight="1" x14ac:dyDescent="0.25">
      <c r="A69" s="2"/>
      <c r="B69" s="3"/>
      <c r="C69" s="3"/>
      <c r="D69" s="3"/>
      <c r="E69" s="5"/>
      <c r="F69" s="6"/>
      <c r="G69" s="6"/>
      <c r="H69" s="9"/>
      <c r="I69" s="3"/>
      <c r="J69" s="3"/>
    </row>
    <row r="70" spans="1:10" ht="13.5" customHeight="1" x14ac:dyDescent="0.25">
      <c r="A70" s="2"/>
      <c r="B70" s="3"/>
      <c r="C70" s="3"/>
      <c r="D70" s="3"/>
      <c r="E70" s="5"/>
      <c r="F70" s="6"/>
      <c r="G70" s="6"/>
      <c r="H70" s="9"/>
      <c r="I70" s="3"/>
      <c r="J70" s="3"/>
    </row>
    <row r="71" spans="1:10" ht="13.5" customHeight="1" x14ac:dyDescent="0.25">
      <c r="A71" s="2"/>
      <c r="B71" s="3"/>
      <c r="C71" s="3"/>
      <c r="D71" s="3"/>
      <c r="E71" s="5"/>
      <c r="F71" s="6"/>
      <c r="G71" s="6"/>
      <c r="H71" s="9"/>
      <c r="I71" s="3"/>
      <c r="J71" s="3"/>
    </row>
    <row r="72" spans="1:10" ht="13.5" customHeight="1" x14ac:dyDescent="0.25">
      <c r="A72" s="2"/>
      <c r="B72" s="3"/>
      <c r="C72" s="3"/>
      <c r="D72" s="3"/>
      <c r="E72" s="5"/>
      <c r="F72" s="6"/>
      <c r="G72" s="6"/>
      <c r="H72" s="9"/>
      <c r="I72" s="3"/>
      <c r="J72" s="3"/>
    </row>
    <row r="73" spans="1:10" ht="13.5" customHeight="1" x14ac:dyDescent="0.25">
      <c r="A73" s="2"/>
      <c r="B73" s="3"/>
      <c r="C73" s="3"/>
      <c r="D73" s="3"/>
      <c r="E73" s="5"/>
      <c r="F73" s="6"/>
      <c r="G73" s="6"/>
      <c r="H73" s="9"/>
      <c r="I73" s="3"/>
      <c r="J73" s="3"/>
    </row>
    <row r="74" spans="1:10" ht="13.5" customHeight="1" x14ac:dyDescent="0.25">
      <c r="A74" s="2"/>
      <c r="B74" s="3"/>
      <c r="C74" s="3"/>
      <c r="D74" s="3"/>
      <c r="E74" s="5"/>
      <c r="F74" s="6"/>
      <c r="G74" s="6"/>
      <c r="H74" s="9"/>
      <c r="I74" s="3"/>
      <c r="J74" s="3"/>
    </row>
    <row r="75" spans="1:10" ht="13.5" customHeight="1" x14ac:dyDescent="0.25">
      <c r="A75" s="2"/>
      <c r="B75" s="3"/>
      <c r="C75" s="3"/>
      <c r="D75" s="3"/>
      <c r="E75" s="5"/>
      <c r="F75" s="6"/>
      <c r="G75" s="6"/>
      <c r="H75" s="9"/>
      <c r="I75" s="3"/>
      <c r="J75" s="3"/>
    </row>
    <row r="76" spans="1:10" ht="13.5" customHeight="1" x14ac:dyDescent="0.25">
      <c r="A76" s="2"/>
      <c r="B76" s="3"/>
      <c r="C76" s="3"/>
      <c r="D76" s="3"/>
      <c r="E76" s="5"/>
      <c r="F76" s="6"/>
      <c r="G76" s="6"/>
      <c r="H76" s="9"/>
      <c r="I76" s="3"/>
      <c r="J76" s="3"/>
    </row>
    <row r="77" spans="1:10" ht="13.5" customHeight="1" x14ac:dyDescent="0.25">
      <c r="A77" s="2"/>
      <c r="B77" s="3"/>
      <c r="C77" s="3"/>
      <c r="D77" s="3"/>
      <c r="E77" s="5"/>
      <c r="F77" s="6"/>
      <c r="G77" s="6"/>
      <c r="H77" s="9"/>
      <c r="I77" s="3"/>
      <c r="J77" s="3"/>
    </row>
    <row r="78" spans="1:10" ht="13.5" customHeight="1" x14ac:dyDescent="0.25">
      <c r="A78" s="2"/>
      <c r="B78" s="3"/>
      <c r="C78" s="3"/>
      <c r="D78" s="3"/>
      <c r="E78" s="5"/>
      <c r="F78" s="6"/>
      <c r="G78" s="6"/>
      <c r="H78" s="9"/>
      <c r="I78" s="3"/>
      <c r="J78" s="3"/>
    </row>
    <row r="79" spans="1:10" ht="13.5" customHeight="1" x14ac:dyDescent="0.25">
      <c r="A79" s="2"/>
      <c r="B79" s="3"/>
      <c r="C79" s="3"/>
      <c r="D79" s="3"/>
      <c r="E79" s="5"/>
      <c r="F79" s="6"/>
      <c r="G79" s="6"/>
      <c r="H79" s="9"/>
      <c r="I79" s="3"/>
      <c r="J79" s="3"/>
    </row>
    <row r="80" spans="1:10" ht="13.5" customHeight="1" x14ac:dyDescent="0.25">
      <c r="A80" s="2"/>
      <c r="B80" s="3"/>
      <c r="C80" s="3"/>
      <c r="D80" s="3"/>
      <c r="E80" s="5"/>
      <c r="F80" s="6"/>
      <c r="G80" s="6"/>
      <c r="H80" s="9"/>
      <c r="I80" s="3"/>
      <c r="J80" s="3"/>
    </row>
    <row r="81" spans="1:10" ht="13.5" customHeight="1" x14ac:dyDescent="0.25">
      <c r="A81" s="2"/>
      <c r="B81" s="3"/>
      <c r="C81" s="3"/>
      <c r="D81" s="3"/>
      <c r="E81" s="5"/>
      <c r="F81" s="6"/>
      <c r="G81" s="6"/>
      <c r="H81" s="9"/>
      <c r="I81" s="3"/>
      <c r="J81" s="3"/>
    </row>
    <row r="82" spans="1:10" ht="13.5" customHeight="1" x14ac:dyDescent="0.25">
      <c r="A82" s="2"/>
      <c r="B82" s="3"/>
      <c r="C82" s="3"/>
      <c r="D82" s="3"/>
      <c r="E82" s="5"/>
      <c r="F82" s="6"/>
      <c r="G82" s="6"/>
      <c r="H82" s="9"/>
      <c r="I82" s="3"/>
      <c r="J82" s="3"/>
    </row>
    <row r="83" spans="1:10" ht="13.5" customHeight="1" x14ac:dyDescent="0.25">
      <c r="A83" s="2"/>
      <c r="B83" s="3"/>
      <c r="C83" s="3"/>
      <c r="D83" s="3"/>
      <c r="E83" s="5"/>
      <c r="F83" s="6"/>
      <c r="G83" s="6"/>
      <c r="H83" s="9"/>
      <c r="I83" s="3"/>
      <c r="J83" s="3"/>
    </row>
    <row r="84" spans="1:10" ht="13.5" customHeight="1" x14ac:dyDescent="0.25">
      <c r="A84" s="2"/>
      <c r="B84" s="3"/>
      <c r="C84" s="3"/>
      <c r="D84" s="3"/>
      <c r="E84" s="5"/>
      <c r="F84" s="6"/>
      <c r="G84" s="6"/>
      <c r="H84" s="9"/>
      <c r="I84" s="3"/>
      <c r="J84" s="3"/>
    </row>
    <row r="85" spans="1:10" ht="13.5" customHeight="1" x14ac:dyDescent="0.25">
      <c r="A85" s="2"/>
      <c r="B85" s="3"/>
      <c r="C85" s="3"/>
      <c r="D85" s="3"/>
      <c r="E85" s="5"/>
      <c r="F85" s="6"/>
      <c r="G85" s="6"/>
      <c r="H85" s="9"/>
      <c r="I85" s="3"/>
      <c r="J85" s="3"/>
    </row>
    <row r="86" spans="1:10" ht="13.5" customHeight="1" x14ac:dyDescent="0.25">
      <c r="A86" s="2"/>
      <c r="B86" s="3"/>
      <c r="C86" s="3"/>
      <c r="D86" s="3"/>
      <c r="E86" s="5"/>
      <c r="F86" s="6"/>
      <c r="G86" s="6"/>
      <c r="H86" s="9"/>
      <c r="I86" s="3"/>
      <c r="J86" s="3"/>
    </row>
    <row r="87" spans="1:10" ht="13.5" customHeight="1" x14ac:dyDescent="0.25">
      <c r="A87" s="2"/>
      <c r="B87" s="3"/>
      <c r="C87" s="3"/>
      <c r="D87" s="3"/>
      <c r="E87" s="5"/>
      <c r="F87" s="6"/>
      <c r="G87" s="6"/>
      <c r="H87" s="9"/>
      <c r="I87" s="3"/>
      <c r="J87" s="3"/>
    </row>
    <row r="88" spans="1:10" ht="13.5" customHeight="1" x14ac:dyDescent="0.25">
      <c r="A88" s="2"/>
      <c r="B88" s="3"/>
      <c r="C88" s="3"/>
      <c r="D88" s="3"/>
      <c r="E88" s="5"/>
      <c r="F88" s="6"/>
      <c r="G88" s="6"/>
      <c r="H88" s="9"/>
      <c r="I88" s="3"/>
      <c r="J88" s="3"/>
    </row>
    <row r="89" spans="1:10" ht="13.5" customHeight="1" x14ac:dyDescent="0.25">
      <c r="A89" s="2"/>
      <c r="B89" s="3"/>
      <c r="C89" s="3"/>
      <c r="D89" s="3"/>
      <c r="E89" s="5"/>
      <c r="F89" s="6"/>
      <c r="G89" s="6"/>
      <c r="H89" s="9"/>
      <c r="I89" s="3"/>
      <c r="J89" s="3"/>
    </row>
    <row r="90" spans="1:10" ht="13.5" customHeight="1" x14ac:dyDescent="0.25">
      <c r="A90" s="2"/>
      <c r="B90" s="3"/>
      <c r="C90" s="3"/>
      <c r="D90" s="3"/>
      <c r="E90" s="5"/>
      <c r="F90" s="6"/>
      <c r="G90" s="6"/>
      <c r="H90" s="9"/>
      <c r="I90" s="3"/>
      <c r="J90" s="3"/>
    </row>
    <row r="91" spans="1:10" ht="13.5" customHeight="1" x14ac:dyDescent="0.25">
      <c r="A91" s="2"/>
      <c r="B91" s="3"/>
      <c r="C91" s="3"/>
      <c r="D91" s="3"/>
      <c r="E91" s="5"/>
      <c r="F91" s="6"/>
      <c r="G91" s="6"/>
      <c r="H91" s="9"/>
      <c r="I91" s="3"/>
      <c r="J91" s="3"/>
    </row>
    <row r="92" spans="1:10" ht="13.5" customHeight="1" x14ac:dyDescent="0.25">
      <c r="A92" s="2"/>
      <c r="B92" s="3"/>
      <c r="C92" s="3"/>
      <c r="D92" s="3"/>
      <c r="E92" s="5"/>
      <c r="F92" s="6"/>
      <c r="G92" s="6"/>
      <c r="H92" s="9"/>
      <c r="I92" s="3"/>
      <c r="J92" s="3"/>
    </row>
    <row r="93" spans="1:10" ht="13.5" customHeight="1" x14ac:dyDescent="0.25">
      <c r="A93" s="2"/>
      <c r="B93" s="3"/>
      <c r="C93" s="3"/>
      <c r="D93" s="3"/>
      <c r="E93" s="5"/>
      <c r="F93" s="6"/>
      <c r="G93" s="6"/>
      <c r="H93" s="9"/>
      <c r="I93" s="3"/>
      <c r="J93" s="3"/>
    </row>
    <row r="94" spans="1:10" ht="13.5" customHeight="1" x14ac:dyDescent="0.25">
      <c r="A94" s="2"/>
      <c r="B94" s="3"/>
      <c r="C94" s="3"/>
      <c r="D94" s="3"/>
      <c r="E94" s="5"/>
      <c r="F94" s="6"/>
      <c r="G94" s="6"/>
      <c r="H94" s="9"/>
      <c r="I94" s="3"/>
      <c r="J94" s="3"/>
    </row>
    <row r="95" spans="1:10" ht="13.5" customHeight="1" x14ac:dyDescent="0.25">
      <c r="A95" s="2"/>
      <c r="B95" s="3"/>
      <c r="C95" s="3"/>
      <c r="D95" s="3"/>
      <c r="E95" s="5"/>
      <c r="F95" s="6"/>
      <c r="G95" s="6"/>
      <c r="H95" s="9"/>
      <c r="I95" s="3"/>
      <c r="J95" s="3"/>
    </row>
    <row r="96" spans="1:10" ht="13.5" customHeight="1" x14ac:dyDescent="0.25">
      <c r="A96" s="2"/>
      <c r="B96" s="3"/>
      <c r="C96" s="10"/>
      <c r="D96" s="7"/>
      <c r="E96" s="5"/>
      <c r="F96" s="6"/>
      <c r="G96" s="6"/>
      <c r="H96" s="9"/>
      <c r="I96" s="3"/>
      <c r="J96" s="3"/>
    </row>
    <row r="97" spans="1:10" ht="13.5" customHeight="1" x14ac:dyDescent="0.25">
      <c r="A97" s="2"/>
      <c r="B97" s="3"/>
      <c r="C97" s="3"/>
      <c r="D97" s="3"/>
      <c r="E97" s="5"/>
      <c r="F97" s="6"/>
      <c r="G97" s="6"/>
      <c r="H97" s="9"/>
      <c r="I97" s="3"/>
      <c r="J97" s="3"/>
    </row>
    <row r="98" spans="1:10" ht="13.5" customHeight="1" x14ac:dyDescent="0.25">
      <c r="A98" s="2"/>
      <c r="B98" s="3"/>
      <c r="C98" s="3"/>
      <c r="D98" s="3"/>
      <c r="E98" s="5"/>
      <c r="F98" s="6"/>
      <c r="G98" s="6"/>
      <c r="H98" s="9"/>
      <c r="I98" s="3"/>
      <c r="J98" s="3"/>
    </row>
    <row r="99" spans="1:10" ht="13.5" customHeight="1" x14ac:dyDescent="0.25">
      <c r="A99" s="2"/>
      <c r="B99" s="3"/>
      <c r="C99" s="3"/>
      <c r="D99" s="3"/>
      <c r="E99" s="5"/>
      <c r="F99" s="6"/>
      <c r="G99" s="6"/>
      <c r="H99" s="9"/>
      <c r="I99" s="3"/>
      <c r="J99" s="3"/>
    </row>
    <row r="100" spans="1:10" ht="13.5" customHeight="1" x14ac:dyDescent="0.25">
      <c r="A100" s="2"/>
      <c r="B100" s="3"/>
      <c r="C100" s="3"/>
      <c r="D100" s="3"/>
      <c r="E100" s="5"/>
      <c r="F100" s="6"/>
      <c r="G100" s="6"/>
      <c r="H100" s="9"/>
      <c r="I100" s="3"/>
      <c r="J100" s="3"/>
    </row>
    <row r="101" spans="1:10" ht="13.5" customHeight="1" x14ac:dyDescent="0.25">
      <c r="A101" s="2"/>
      <c r="B101" s="3"/>
      <c r="C101" s="3"/>
      <c r="D101" s="3"/>
      <c r="E101" s="5"/>
      <c r="F101" s="6"/>
      <c r="G101" s="6"/>
      <c r="H101" s="9"/>
      <c r="I101" s="3"/>
      <c r="J101" s="3"/>
    </row>
    <row r="102" spans="1:10" ht="13.5" customHeight="1" x14ac:dyDescent="0.25">
      <c r="A102" s="2"/>
      <c r="B102" s="3"/>
      <c r="C102" s="3"/>
      <c r="D102" s="3"/>
      <c r="E102" s="5"/>
      <c r="F102" s="6"/>
      <c r="G102" s="6"/>
      <c r="H102" s="9"/>
      <c r="I102" s="3"/>
      <c r="J102" s="3"/>
    </row>
    <row r="103" spans="1:10" ht="13.5" customHeight="1" x14ac:dyDescent="0.25">
      <c r="A103" s="2"/>
      <c r="B103" s="3"/>
      <c r="C103" s="3"/>
      <c r="D103" s="3"/>
      <c r="E103" s="5"/>
      <c r="F103" s="6"/>
      <c r="G103" s="6"/>
      <c r="H103" s="9"/>
      <c r="I103" s="3"/>
      <c r="J103" s="3"/>
    </row>
    <row r="104" spans="1:10" ht="13.5" customHeight="1" x14ac:dyDescent="0.25">
      <c r="A104" s="2"/>
      <c r="B104" s="3"/>
      <c r="C104" s="3"/>
      <c r="D104" s="3"/>
      <c r="E104" s="5"/>
      <c r="F104" s="6"/>
      <c r="G104" s="6"/>
      <c r="H104" s="9"/>
      <c r="I104" s="3"/>
      <c r="J104" s="3"/>
    </row>
    <row r="105" spans="1:10" ht="13.5" customHeight="1" x14ac:dyDescent="0.25">
      <c r="A105" s="2"/>
      <c r="B105" s="3"/>
      <c r="C105" s="3"/>
      <c r="D105" s="3"/>
      <c r="E105" s="5"/>
      <c r="F105" s="6"/>
      <c r="G105" s="6"/>
      <c r="H105" s="9"/>
      <c r="I105" s="3"/>
      <c r="J105" s="3"/>
    </row>
    <row r="106" spans="1:10" ht="13.5" customHeight="1" x14ac:dyDescent="0.25">
      <c r="A106" s="2"/>
      <c r="B106" s="3"/>
      <c r="C106" s="3"/>
      <c r="D106" s="3"/>
      <c r="E106" s="5"/>
      <c r="F106" s="6"/>
      <c r="G106" s="6"/>
      <c r="H106" s="9"/>
      <c r="I106" s="3"/>
      <c r="J106" s="3"/>
    </row>
    <row r="107" spans="1:10" ht="13.5" customHeight="1" x14ac:dyDescent="0.25">
      <c r="A107" s="2"/>
      <c r="B107" s="3"/>
      <c r="C107" s="3"/>
      <c r="D107" s="3"/>
      <c r="E107" s="5"/>
      <c r="F107" s="6"/>
      <c r="G107" s="6"/>
      <c r="H107" s="9"/>
      <c r="I107" s="3"/>
      <c r="J107" s="3"/>
    </row>
    <row r="108" spans="1:10" ht="13.5" customHeight="1" x14ac:dyDescent="0.25">
      <c r="A108" s="2"/>
      <c r="B108" s="3"/>
      <c r="C108" s="3"/>
      <c r="D108" s="3"/>
      <c r="E108" s="5"/>
      <c r="F108" s="6"/>
      <c r="G108" s="6"/>
      <c r="H108" s="9"/>
      <c r="I108" s="3"/>
      <c r="J108" s="3"/>
    </row>
    <row r="109" spans="1:10" ht="13.5" customHeight="1" x14ac:dyDescent="0.25">
      <c r="A109" s="2"/>
      <c r="B109" s="3"/>
      <c r="C109" s="3"/>
      <c r="D109" s="3"/>
      <c r="E109" s="5"/>
      <c r="F109" s="6"/>
      <c r="G109" s="6"/>
      <c r="H109" s="9"/>
      <c r="I109" s="3"/>
      <c r="J109" s="3"/>
    </row>
    <row r="110" spans="1:10" ht="13.5" customHeight="1" x14ac:dyDescent="0.25">
      <c r="A110" s="2"/>
      <c r="B110" s="3"/>
      <c r="C110" s="3"/>
      <c r="D110" s="3"/>
      <c r="E110" s="5"/>
      <c r="F110" s="6"/>
      <c r="G110" s="6"/>
      <c r="H110" s="9"/>
      <c r="I110" s="3"/>
      <c r="J110" s="3"/>
    </row>
    <row r="111" spans="1:10" ht="13.5" customHeight="1" x14ac:dyDescent="0.25">
      <c r="A111" s="2"/>
      <c r="B111" s="3"/>
      <c r="C111" s="3"/>
      <c r="D111" s="3"/>
      <c r="E111" s="5"/>
      <c r="F111" s="6"/>
      <c r="G111" s="6"/>
      <c r="H111" s="9"/>
      <c r="I111" s="3"/>
      <c r="J111" s="3"/>
    </row>
    <row r="112" spans="1:10" ht="13.5" customHeight="1" x14ac:dyDescent="0.25">
      <c r="A112" s="2"/>
      <c r="B112" s="3"/>
      <c r="C112" s="3"/>
      <c r="D112" s="3"/>
      <c r="E112" s="5"/>
      <c r="F112" s="6"/>
      <c r="G112" s="6"/>
      <c r="H112" s="9"/>
      <c r="I112" s="3"/>
      <c r="J112" s="3"/>
    </row>
    <row r="113" spans="1:10" ht="13.5" customHeight="1" x14ac:dyDescent="0.25">
      <c r="A113" s="2"/>
      <c r="B113" s="3"/>
      <c r="C113" s="3"/>
      <c r="D113" s="3"/>
      <c r="E113" s="5"/>
      <c r="F113" s="6"/>
      <c r="G113" s="6"/>
      <c r="H113" s="9"/>
      <c r="I113" s="3"/>
      <c r="J113" s="3"/>
    </row>
    <row r="114" spans="1:10" ht="13.5" customHeight="1" x14ac:dyDescent="0.25">
      <c r="A114" s="2"/>
      <c r="B114" s="3"/>
      <c r="C114" s="3"/>
      <c r="D114" s="3"/>
      <c r="E114" s="5"/>
      <c r="F114" s="6"/>
      <c r="G114" s="6"/>
      <c r="H114" s="9"/>
      <c r="I114" s="3"/>
      <c r="J114" s="3"/>
    </row>
    <row r="115" spans="1:10" ht="13.5" customHeight="1" x14ac:dyDescent="0.25">
      <c r="A115" s="2"/>
      <c r="B115" s="3"/>
      <c r="C115" s="3"/>
      <c r="D115" s="3"/>
      <c r="E115" s="5"/>
      <c r="F115" s="6"/>
      <c r="G115" s="6"/>
      <c r="H115" s="9"/>
      <c r="I115" s="3"/>
      <c r="J115" s="3"/>
    </row>
    <row r="116" spans="1:10" ht="13.5" customHeight="1" x14ac:dyDescent="0.25">
      <c r="A116" s="2"/>
      <c r="B116" s="3"/>
      <c r="C116" s="3"/>
      <c r="D116" s="3"/>
      <c r="E116" s="5"/>
      <c r="F116" s="6"/>
      <c r="G116" s="6"/>
      <c r="H116" s="9"/>
      <c r="I116" s="3"/>
      <c r="J116" s="3"/>
    </row>
    <row r="117" spans="1:10" ht="13.5" customHeight="1" x14ac:dyDescent="0.25">
      <c r="A117" s="2"/>
      <c r="B117" s="3"/>
      <c r="C117" s="3"/>
      <c r="D117" s="3"/>
      <c r="E117" s="5"/>
      <c r="F117" s="6"/>
      <c r="G117" s="6"/>
      <c r="H117" s="9"/>
      <c r="I117" s="3"/>
      <c r="J117" s="3"/>
    </row>
    <row r="118" spans="1:10" ht="13.5" customHeight="1" x14ac:dyDescent="0.25">
      <c r="A118" s="2"/>
      <c r="B118" s="3"/>
      <c r="C118" s="3"/>
      <c r="D118" s="3"/>
      <c r="E118" s="5"/>
      <c r="F118" s="6"/>
      <c r="G118" s="6"/>
      <c r="H118" s="9"/>
      <c r="I118" s="3"/>
      <c r="J118" s="3"/>
    </row>
    <row r="119" spans="1:10" ht="13.5" customHeight="1" x14ac:dyDescent="0.25">
      <c r="A119" s="2"/>
      <c r="B119" s="3"/>
      <c r="C119" s="3"/>
      <c r="D119" s="3"/>
      <c r="E119" s="5"/>
      <c r="F119" s="6"/>
      <c r="G119" s="6"/>
      <c r="H119" s="9"/>
      <c r="I119" s="3"/>
      <c r="J119" s="3"/>
    </row>
    <row r="120" spans="1:10" ht="13.5" customHeight="1" x14ac:dyDescent="0.25">
      <c r="A120" s="2"/>
      <c r="B120" s="3"/>
      <c r="C120" s="3"/>
      <c r="D120" s="3"/>
      <c r="E120" s="5"/>
      <c r="F120" s="6"/>
      <c r="G120" s="6"/>
      <c r="H120" s="9"/>
      <c r="I120" s="3"/>
      <c r="J120" s="3"/>
    </row>
    <row r="121" spans="1:10" ht="13.5" customHeight="1" x14ac:dyDescent="0.25">
      <c r="A121" s="2"/>
      <c r="B121" s="3"/>
      <c r="C121" s="3"/>
      <c r="D121" s="3"/>
      <c r="E121" s="5"/>
      <c r="F121" s="6"/>
      <c r="G121" s="6"/>
      <c r="H121" s="9"/>
      <c r="I121" s="3"/>
      <c r="J121" s="3"/>
    </row>
    <row r="122" spans="1:10" ht="13.5" customHeight="1" x14ac:dyDescent="0.25">
      <c r="A122" s="2"/>
      <c r="B122" s="3"/>
      <c r="C122" s="3"/>
      <c r="D122" s="3"/>
      <c r="E122" s="5"/>
      <c r="F122" s="6"/>
      <c r="G122" s="6"/>
      <c r="H122" s="9"/>
      <c r="I122" s="3"/>
      <c r="J122" s="3"/>
    </row>
    <row r="123" spans="1:10" ht="13.5" customHeight="1" x14ac:dyDescent="0.25">
      <c r="A123" s="2"/>
      <c r="B123" s="3"/>
      <c r="C123" s="3"/>
      <c r="D123" s="3"/>
      <c r="E123" s="5"/>
      <c r="F123" s="6"/>
      <c r="G123" s="6"/>
      <c r="H123" s="9"/>
      <c r="I123" s="3"/>
      <c r="J123" s="3"/>
    </row>
    <row r="124" spans="1:10" ht="13.5" customHeight="1" x14ac:dyDescent="0.25">
      <c r="A124" s="2"/>
      <c r="B124" s="3"/>
      <c r="C124" s="3"/>
      <c r="D124" s="3"/>
      <c r="E124" s="5"/>
      <c r="F124" s="6"/>
      <c r="G124" s="6"/>
      <c r="H124" s="9"/>
      <c r="I124" s="3"/>
      <c r="J124" s="3"/>
    </row>
    <row r="125" spans="1:10" ht="13.5" customHeight="1" x14ac:dyDescent="0.25">
      <c r="A125" s="2"/>
      <c r="B125" s="3"/>
      <c r="C125" s="3"/>
      <c r="D125" s="3"/>
      <c r="E125" s="5"/>
      <c r="F125" s="6"/>
      <c r="G125" s="6"/>
      <c r="H125" s="9"/>
      <c r="I125" s="3"/>
      <c r="J125" s="3"/>
    </row>
    <row r="126" spans="1:10" ht="13.5" customHeight="1" x14ac:dyDescent="0.25">
      <c r="A126" s="2"/>
      <c r="B126" s="3"/>
      <c r="C126" s="3"/>
      <c r="D126" s="3"/>
      <c r="E126" s="5"/>
      <c r="F126" s="6"/>
      <c r="G126" s="6"/>
      <c r="H126" s="9"/>
      <c r="I126" s="3"/>
      <c r="J126" s="3"/>
    </row>
    <row r="127" spans="1:10" ht="13.5" customHeight="1" x14ac:dyDescent="0.25">
      <c r="A127" s="2"/>
      <c r="B127" s="3"/>
      <c r="C127" s="3"/>
      <c r="D127" s="3"/>
      <c r="E127" s="5"/>
      <c r="F127" s="6"/>
      <c r="G127" s="6"/>
      <c r="H127" s="9"/>
      <c r="I127" s="3"/>
      <c r="J127" s="3"/>
    </row>
    <row r="128" spans="1:10" ht="13.5" customHeight="1" x14ac:dyDescent="0.25">
      <c r="A128" s="2"/>
      <c r="B128" s="3"/>
      <c r="C128" s="3"/>
      <c r="D128" s="3"/>
      <c r="E128" s="5"/>
      <c r="F128" s="6"/>
      <c r="G128" s="6"/>
      <c r="H128" s="9"/>
      <c r="I128" s="3"/>
      <c r="J128" s="3"/>
    </row>
    <row r="129" spans="1:10" ht="13.5" customHeight="1" x14ac:dyDescent="0.25">
      <c r="A129" s="2"/>
      <c r="B129" s="3"/>
      <c r="C129" s="3"/>
      <c r="D129" s="3"/>
      <c r="E129" s="5"/>
      <c r="F129" s="6"/>
      <c r="G129" s="6"/>
      <c r="H129" s="9"/>
      <c r="I129" s="3"/>
      <c r="J129" s="3"/>
    </row>
    <row r="130" spans="1:10" ht="13.5" customHeight="1" x14ac:dyDescent="0.25">
      <c r="A130" s="2"/>
      <c r="B130" s="3"/>
      <c r="C130" s="3"/>
      <c r="D130" s="3"/>
      <c r="E130" s="5"/>
      <c r="F130" s="6"/>
      <c r="G130" s="6"/>
      <c r="H130" s="9"/>
      <c r="I130" s="3"/>
      <c r="J130" s="3"/>
    </row>
    <row r="131" spans="1:10" ht="13.5" customHeight="1" x14ac:dyDescent="0.25">
      <c r="A131" s="2"/>
      <c r="B131" s="3"/>
      <c r="C131" s="3"/>
      <c r="D131" s="3"/>
      <c r="E131" s="5"/>
      <c r="F131" s="6"/>
      <c r="G131" s="6"/>
      <c r="H131" s="9"/>
      <c r="I131" s="3"/>
      <c r="J131" s="3"/>
    </row>
    <row r="132" spans="1:10" ht="13.5" customHeight="1" x14ac:dyDescent="0.25">
      <c r="A132" s="2"/>
      <c r="B132" s="3"/>
      <c r="C132" s="3"/>
      <c r="D132" s="3"/>
      <c r="E132" s="5"/>
      <c r="F132" s="6"/>
      <c r="G132" s="6"/>
      <c r="H132" s="9"/>
      <c r="I132" s="3"/>
      <c r="J132" s="3"/>
    </row>
    <row r="133" spans="1:10" ht="13.5" customHeight="1" x14ac:dyDescent="0.25">
      <c r="A133" s="2"/>
      <c r="B133" s="3"/>
      <c r="C133" s="3"/>
      <c r="D133" s="3"/>
      <c r="E133" s="5"/>
      <c r="F133" s="6"/>
      <c r="G133" s="6"/>
      <c r="H133" s="9"/>
      <c r="I133" s="3"/>
      <c r="J133" s="3"/>
    </row>
    <row r="134" spans="1:10" ht="13.5" customHeight="1" x14ac:dyDescent="0.25">
      <c r="A134" s="2"/>
      <c r="B134" s="3"/>
      <c r="C134" s="3"/>
      <c r="D134" s="3"/>
      <c r="E134" s="5"/>
      <c r="F134" s="6"/>
      <c r="G134" s="6"/>
      <c r="H134" s="9"/>
      <c r="I134" s="3"/>
      <c r="J134" s="3"/>
    </row>
    <row r="135" spans="1:10" ht="13.5" customHeight="1" x14ac:dyDescent="0.25">
      <c r="A135" s="2"/>
      <c r="B135" s="3"/>
      <c r="C135" s="3"/>
      <c r="D135" s="3"/>
      <c r="E135" s="5"/>
      <c r="F135" s="6"/>
      <c r="G135" s="6"/>
      <c r="H135" s="9"/>
      <c r="I135" s="3"/>
      <c r="J135" s="3"/>
    </row>
    <row r="136" spans="1:10" ht="13.5" customHeight="1" x14ac:dyDescent="0.25">
      <c r="A136" s="2"/>
      <c r="B136" s="3"/>
      <c r="C136" s="3"/>
      <c r="D136" s="3"/>
      <c r="E136" s="5"/>
      <c r="F136" s="6"/>
      <c r="G136" s="6"/>
      <c r="H136" s="9"/>
      <c r="I136" s="3"/>
      <c r="J136" s="3"/>
    </row>
    <row r="137" spans="1:10" ht="13.5" customHeight="1" x14ac:dyDescent="0.25">
      <c r="A137" s="2"/>
      <c r="B137" s="3"/>
      <c r="C137" s="3"/>
      <c r="D137" s="3"/>
      <c r="E137" s="5"/>
      <c r="F137" s="6"/>
      <c r="G137" s="6"/>
      <c r="H137" s="9"/>
      <c r="I137" s="3"/>
      <c r="J137" s="3"/>
    </row>
    <row r="138" spans="1:10" ht="13.5" customHeight="1" x14ac:dyDescent="0.25">
      <c r="A138" s="2"/>
      <c r="B138" s="3"/>
      <c r="C138" s="3"/>
      <c r="D138" s="3"/>
      <c r="E138" s="5"/>
      <c r="F138" s="6"/>
      <c r="G138" s="6"/>
      <c r="H138" s="9"/>
      <c r="I138" s="3"/>
      <c r="J138" s="3"/>
    </row>
    <row r="139" spans="1:10" ht="13.5" customHeight="1" x14ac:dyDescent="0.25">
      <c r="A139" s="2"/>
      <c r="B139" s="3"/>
      <c r="C139" s="3"/>
      <c r="D139" s="3"/>
      <c r="E139" s="5"/>
      <c r="F139" s="6"/>
      <c r="G139" s="6"/>
      <c r="H139" s="9"/>
      <c r="I139" s="3"/>
      <c r="J139" s="3"/>
    </row>
    <row r="140" spans="1:10" ht="13.5" customHeight="1" x14ac:dyDescent="0.25">
      <c r="A140" s="2"/>
      <c r="B140" s="3"/>
      <c r="C140" s="3"/>
      <c r="D140" s="3"/>
      <c r="E140" s="5"/>
      <c r="F140" s="6"/>
      <c r="G140" s="6"/>
      <c r="H140" s="9"/>
      <c r="I140" s="3"/>
      <c r="J140" s="3"/>
    </row>
    <row r="141" spans="1:10" ht="13.5" customHeight="1" x14ac:dyDescent="0.25">
      <c r="A141" s="2"/>
      <c r="B141" s="3"/>
      <c r="C141" s="3"/>
      <c r="D141" s="3"/>
      <c r="E141" s="5"/>
      <c r="F141" s="6"/>
      <c r="G141" s="6"/>
      <c r="H141" s="9"/>
      <c r="I141" s="3"/>
      <c r="J141" s="3"/>
    </row>
    <row r="142" spans="1:10" ht="13.5" customHeight="1" x14ac:dyDescent="0.25">
      <c r="A142" s="2"/>
      <c r="B142" s="3"/>
      <c r="C142" s="3"/>
      <c r="D142" s="3"/>
      <c r="E142" s="5"/>
      <c r="F142" s="6"/>
      <c r="G142" s="6"/>
      <c r="H142" s="9"/>
      <c r="I142" s="3"/>
      <c r="J142" s="3"/>
    </row>
    <row r="143" spans="1:10" ht="13.5" customHeight="1" x14ac:dyDescent="0.25">
      <c r="A143" s="2"/>
      <c r="B143" s="3"/>
      <c r="C143" s="3"/>
      <c r="D143" s="3"/>
      <c r="E143" s="5"/>
      <c r="F143" s="6"/>
      <c r="G143" s="6"/>
      <c r="H143" s="9"/>
      <c r="I143" s="3"/>
      <c r="J143" s="3"/>
    </row>
    <row r="144" spans="1:10" ht="13.5" customHeight="1" x14ac:dyDescent="0.25">
      <c r="A144" s="2"/>
      <c r="B144" s="3"/>
      <c r="C144" s="3"/>
      <c r="D144" s="3"/>
      <c r="E144" s="5"/>
      <c r="F144" s="6"/>
      <c r="G144" s="6"/>
      <c r="H144" s="9"/>
      <c r="I144" s="3"/>
      <c r="J144" s="3"/>
    </row>
    <row r="145" spans="1:10" ht="13.5" customHeight="1" x14ac:dyDescent="0.25">
      <c r="A145" s="2"/>
      <c r="B145" s="3"/>
      <c r="C145" s="3"/>
      <c r="D145" s="3"/>
      <c r="E145" s="5"/>
      <c r="F145" s="6"/>
      <c r="G145" s="6"/>
      <c r="H145" s="9"/>
      <c r="I145" s="3"/>
      <c r="J145" s="3"/>
    </row>
    <row r="146" spans="1:10" ht="13.5" customHeight="1" x14ac:dyDescent="0.25">
      <c r="A146" s="2"/>
      <c r="B146" s="3"/>
      <c r="C146" s="3"/>
      <c r="D146" s="3"/>
      <c r="E146" s="5"/>
      <c r="F146" s="6"/>
      <c r="G146" s="6"/>
      <c r="H146" s="9"/>
      <c r="I146" s="3"/>
      <c r="J146" s="3"/>
    </row>
    <row r="147" spans="1:10" ht="13.5" customHeight="1" x14ac:dyDescent="0.25">
      <c r="A147" s="2"/>
      <c r="B147" s="3"/>
      <c r="C147" s="3"/>
      <c r="D147" s="3"/>
      <c r="E147" s="5"/>
      <c r="F147" s="6"/>
      <c r="G147" s="6"/>
      <c r="H147" s="9"/>
      <c r="I147" s="3"/>
      <c r="J147" s="3"/>
    </row>
    <row r="148" spans="1:10" ht="13.5" customHeight="1" x14ac:dyDescent="0.25">
      <c r="A148" s="2"/>
      <c r="B148" s="3"/>
      <c r="C148" s="3"/>
      <c r="D148" s="3"/>
      <c r="E148" s="5"/>
      <c r="F148" s="6"/>
      <c r="G148" s="6"/>
      <c r="H148" s="9"/>
      <c r="I148" s="3"/>
      <c r="J148" s="3"/>
    </row>
    <row r="149" spans="1:10" ht="13.5" customHeight="1" x14ac:dyDescent="0.25">
      <c r="A149" s="2"/>
      <c r="B149" s="3"/>
      <c r="C149" s="3"/>
      <c r="D149" s="3"/>
      <c r="E149" s="5"/>
      <c r="F149" s="6"/>
      <c r="G149" s="6"/>
      <c r="H149" s="9"/>
      <c r="I149" s="3"/>
      <c r="J149" s="3"/>
    </row>
    <row r="150" spans="1:10" ht="13.5" customHeight="1" x14ac:dyDescent="0.25">
      <c r="A150" s="2"/>
      <c r="B150" s="3"/>
      <c r="C150" s="3"/>
      <c r="D150" s="3"/>
      <c r="E150" s="5"/>
      <c r="F150" s="6"/>
      <c r="G150" s="6"/>
      <c r="H150" s="9"/>
      <c r="I150" s="3"/>
      <c r="J150" s="3"/>
    </row>
    <row r="151" spans="1:10" ht="13.5" customHeight="1" x14ac:dyDescent="0.25">
      <c r="A151" s="2"/>
      <c r="B151" s="3"/>
      <c r="C151" s="3"/>
      <c r="D151" s="3"/>
      <c r="E151" s="5"/>
      <c r="F151" s="6"/>
      <c r="G151" s="6"/>
      <c r="H151" s="9"/>
      <c r="I151" s="3"/>
      <c r="J151" s="3"/>
    </row>
    <row r="152" spans="1:10" ht="13.5" customHeight="1" x14ac:dyDescent="0.25">
      <c r="A152" s="2"/>
      <c r="B152" s="3"/>
      <c r="C152" s="3"/>
      <c r="D152" s="3"/>
      <c r="E152" s="5"/>
      <c r="F152" s="6"/>
      <c r="G152" s="6"/>
      <c r="H152" s="9"/>
      <c r="I152" s="3"/>
      <c r="J152" s="3"/>
    </row>
    <row r="153" spans="1:10" ht="13.5" customHeight="1" x14ac:dyDescent="0.25">
      <c r="A153" s="2"/>
      <c r="B153" s="3"/>
      <c r="C153" s="3"/>
      <c r="D153" s="3"/>
      <c r="E153" s="5"/>
      <c r="F153" s="6"/>
      <c r="G153" s="6"/>
      <c r="H153" s="9"/>
      <c r="I153" s="3"/>
      <c r="J153" s="3"/>
    </row>
    <row r="154" spans="1:10" ht="13.5" customHeight="1" x14ac:dyDescent="0.25">
      <c r="A154" s="2"/>
      <c r="B154" s="3"/>
      <c r="C154" s="3"/>
      <c r="D154" s="3"/>
      <c r="E154" s="5"/>
      <c r="F154" s="6"/>
      <c r="G154" s="6"/>
      <c r="H154" s="9"/>
      <c r="I154" s="3"/>
      <c r="J154" s="3"/>
    </row>
    <row r="155" spans="1:10" ht="13.5" customHeight="1" x14ac:dyDescent="0.25">
      <c r="A155" s="2"/>
      <c r="B155" s="3"/>
      <c r="C155" s="3"/>
      <c r="D155" s="3"/>
      <c r="E155" s="5"/>
      <c r="F155" s="6"/>
      <c r="G155" s="6"/>
      <c r="H155" s="9"/>
      <c r="I155" s="3"/>
      <c r="J155" s="3"/>
    </row>
    <row r="156" spans="1:10" ht="13.5" customHeight="1" x14ac:dyDescent="0.25">
      <c r="A156" s="2"/>
      <c r="B156" s="3"/>
      <c r="C156" s="3"/>
      <c r="D156" s="3"/>
      <c r="E156" s="5"/>
      <c r="F156" s="6"/>
      <c r="G156" s="6"/>
      <c r="H156" s="9"/>
      <c r="I156" s="3"/>
      <c r="J156" s="3"/>
    </row>
    <row r="157" spans="1:10" ht="13.5" customHeight="1" x14ac:dyDescent="0.25">
      <c r="A157" s="2"/>
      <c r="B157" s="3"/>
      <c r="C157" s="3"/>
      <c r="D157" s="3"/>
      <c r="E157" s="5"/>
      <c r="F157" s="6"/>
      <c r="G157" s="6"/>
      <c r="H157" s="9"/>
      <c r="I157" s="3"/>
      <c r="J157" s="3"/>
    </row>
    <row r="158" spans="1:10" ht="13.5" customHeight="1" x14ac:dyDescent="0.25">
      <c r="A158" s="2"/>
      <c r="B158" s="3"/>
      <c r="C158" s="3"/>
      <c r="D158" s="3"/>
      <c r="E158" s="5"/>
      <c r="F158" s="6"/>
      <c r="G158" s="6"/>
      <c r="H158" s="9"/>
      <c r="I158" s="3"/>
      <c r="J158" s="3"/>
    </row>
    <row r="159" spans="1:10" ht="13.5" customHeight="1" x14ac:dyDescent="0.25">
      <c r="A159" s="2"/>
      <c r="B159" s="3"/>
      <c r="C159" s="3"/>
      <c r="D159" s="3"/>
      <c r="E159" s="5"/>
      <c r="F159" s="6"/>
      <c r="G159" s="6"/>
      <c r="H159" s="9"/>
      <c r="I159" s="3"/>
      <c r="J159" s="3"/>
    </row>
    <row r="160" spans="1:10" ht="13.5" customHeight="1" x14ac:dyDescent="0.25">
      <c r="A160" s="2"/>
      <c r="B160" s="3"/>
      <c r="C160" s="3"/>
      <c r="D160" s="3"/>
      <c r="E160" s="5"/>
      <c r="F160" s="6"/>
      <c r="G160" s="6"/>
      <c r="H160" s="9"/>
      <c r="I160" s="3"/>
      <c r="J160" s="3"/>
    </row>
    <row r="161" spans="1:10" ht="13.5" customHeight="1" x14ac:dyDescent="0.25">
      <c r="A161" s="2"/>
      <c r="B161" s="3"/>
      <c r="C161" s="3"/>
      <c r="D161" s="3"/>
      <c r="E161" s="5"/>
      <c r="F161" s="6"/>
      <c r="G161" s="6"/>
      <c r="H161" s="9"/>
      <c r="I161" s="3"/>
      <c r="J161" s="3"/>
    </row>
    <row r="162" spans="1:10" ht="13.5" customHeight="1" x14ac:dyDescent="0.25">
      <c r="A162" s="2"/>
      <c r="B162" s="3"/>
      <c r="C162" s="3"/>
      <c r="D162" s="3"/>
      <c r="E162" s="5"/>
      <c r="F162" s="6"/>
      <c r="G162" s="6"/>
      <c r="H162" s="9"/>
      <c r="I162" s="3"/>
      <c r="J162" s="3"/>
    </row>
    <row r="163" spans="1:10" ht="13.5" customHeight="1" x14ac:dyDescent="0.25">
      <c r="A163" s="2"/>
      <c r="B163" s="3"/>
      <c r="C163" s="3"/>
      <c r="D163" s="3"/>
      <c r="E163" s="5"/>
      <c r="F163" s="6"/>
      <c r="G163" s="6"/>
      <c r="H163" s="9"/>
      <c r="I163" s="3"/>
      <c r="J163" s="3"/>
    </row>
    <row r="164" spans="1:10" ht="13.5" customHeight="1" x14ac:dyDescent="0.25">
      <c r="A164" s="2"/>
      <c r="B164" s="3"/>
      <c r="C164" s="3"/>
      <c r="D164" s="3"/>
      <c r="E164" s="5"/>
      <c r="F164" s="6"/>
      <c r="G164" s="6"/>
      <c r="H164" s="9"/>
      <c r="I164" s="3"/>
      <c r="J164" s="3"/>
    </row>
    <row r="165" spans="1:10" ht="13.5" customHeight="1" x14ac:dyDescent="0.25">
      <c r="A165" s="2"/>
      <c r="B165" s="3"/>
      <c r="C165" s="3"/>
      <c r="D165" s="3"/>
      <c r="E165" s="5"/>
      <c r="F165" s="6"/>
      <c r="G165" s="6"/>
      <c r="H165" s="9"/>
      <c r="I165" s="3"/>
      <c r="J165" s="3"/>
    </row>
    <row r="166" spans="1:10" ht="13.5" customHeight="1" x14ac:dyDescent="0.25">
      <c r="A166" s="2"/>
      <c r="B166" s="3"/>
      <c r="C166" s="3"/>
      <c r="D166" s="3"/>
      <c r="E166" s="5"/>
      <c r="F166" s="6"/>
      <c r="G166" s="6"/>
      <c r="H166" s="9"/>
      <c r="I166" s="3"/>
      <c r="J166" s="3"/>
    </row>
    <row r="167" spans="1:10" ht="13.5" customHeight="1" x14ac:dyDescent="0.25">
      <c r="A167" s="2"/>
      <c r="B167" s="3"/>
      <c r="C167" s="3"/>
      <c r="D167" s="3"/>
      <c r="E167" s="5"/>
      <c r="F167" s="6"/>
      <c r="G167" s="6"/>
      <c r="H167" s="9"/>
      <c r="I167" s="3"/>
      <c r="J167" s="3"/>
    </row>
    <row r="168" spans="1:10" ht="13.5" customHeight="1" x14ac:dyDescent="0.25">
      <c r="A168" s="2"/>
      <c r="B168" s="3"/>
      <c r="C168" s="3"/>
      <c r="D168" s="3"/>
      <c r="E168" s="5"/>
      <c r="F168" s="6"/>
      <c r="G168" s="6"/>
      <c r="H168" s="9"/>
      <c r="I168" s="3"/>
      <c r="J168" s="3"/>
    </row>
    <row r="169" spans="1:10" ht="13.5" customHeight="1" x14ac:dyDescent="0.25">
      <c r="A169" s="2"/>
      <c r="B169" s="3"/>
      <c r="C169" s="3"/>
      <c r="D169" s="3"/>
      <c r="E169" s="5"/>
      <c r="F169" s="6"/>
      <c r="G169" s="6"/>
      <c r="H169" s="9"/>
      <c r="I169" s="3"/>
      <c r="J169" s="3"/>
    </row>
    <row r="170" spans="1:10" ht="13.5" customHeight="1" x14ac:dyDescent="0.25">
      <c r="A170" s="2"/>
      <c r="B170" s="3"/>
      <c r="C170" s="3"/>
      <c r="D170" s="3"/>
      <c r="E170" s="5"/>
      <c r="F170" s="6"/>
      <c r="G170" s="6"/>
      <c r="H170" s="9"/>
      <c r="I170" s="3"/>
      <c r="J170" s="3"/>
    </row>
    <row r="171" spans="1:10" ht="13.5" customHeight="1" x14ac:dyDescent="0.25">
      <c r="A171" s="2"/>
      <c r="B171" s="3"/>
      <c r="C171" s="3"/>
      <c r="D171" s="3"/>
      <c r="E171" s="5"/>
      <c r="F171" s="6"/>
      <c r="G171" s="6"/>
      <c r="H171" s="9"/>
      <c r="I171" s="3"/>
      <c r="J171" s="3"/>
    </row>
    <row r="172" spans="1:10" ht="13.5" customHeight="1" x14ac:dyDescent="0.25">
      <c r="A172" s="2"/>
      <c r="B172" s="3"/>
      <c r="C172" s="3"/>
      <c r="D172" s="3"/>
      <c r="E172" s="5"/>
      <c r="F172" s="6"/>
      <c r="G172" s="6"/>
      <c r="H172" s="9"/>
      <c r="I172" s="3"/>
      <c r="J172" s="3"/>
    </row>
    <row r="173" spans="1:10" ht="13.5" customHeight="1" x14ac:dyDescent="0.25">
      <c r="A173" s="2"/>
      <c r="B173" s="3"/>
      <c r="C173" s="3"/>
      <c r="D173" s="3"/>
      <c r="E173" s="5"/>
      <c r="F173" s="6"/>
      <c r="G173" s="6"/>
      <c r="H173" s="9"/>
      <c r="I173" s="3"/>
      <c r="J173" s="3"/>
    </row>
    <row r="174" spans="1:10" ht="13.5" customHeight="1" x14ac:dyDescent="0.25">
      <c r="A174" s="2"/>
      <c r="B174" s="3"/>
      <c r="C174" s="3"/>
      <c r="D174" s="3"/>
      <c r="E174" s="5"/>
      <c r="F174" s="6"/>
      <c r="G174" s="6"/>
      <c r="H174" s="9"/>
      <c r="I174" s="3"/>
      <c r="J174" s="3"/>
    </row>
    <row r="175" spans="1:10" ht="13.5" customHeight="1" x14ac:dyDescent="0.25">
      <c r="A175" s="2"/>
      <c r="B175" s="3"/>
      <c r="C175" s="3"/>
      <c r="D175" s="3"/>
      <c r="E175" s="5"/>
      <c r="F175" s="6"/>
      <c r="G175" s="6"/>
      <c r="H175" s="9"/>
      <c r="I175" s="3"/>
      <c r="J175" s="3"/>
    </row>
    <row r="176" spans="1:10" ht="13.5" customHeight="1" x14ac:dyDescent="0.25">
      <c r="A176" s="2"/>
      <c r="B176" s="3"/>
      <c r="C176" s="3"/>
      <c r="D176" s="3"/>
      <c r="E176" s="5"/>
      <c r="F176" s="6"/>
      <c r="G176" s="6"/>
      <c r="H176" s="9"/>
      <c r="I176" s="3"/>
      <c r="J176" s="3"/>
    </row>
    <row r="177" spans="1:10" ht="13.5" customHeight="1" x14ac:dyDescent="0.25">
      <c r="A177" s="2"/>
      <c r="B177" s="3"/>
      <c r="C177" s="3"/>
      <c r="D177" s="3"/>
      <c r="E177" s="5"/>
      <c r="F177" s="6"/>
      <c r="G177" s="6"/>
      <c r="H177" s="9"/>
      <c r="I177" s="3"/>
      <c r="J177" s="3"/>
    </row>
    <row r="178" spans="1:10" ht="13.5" customHeight="1" x14ac:dyDescent="0.25">
      <c r="A178" s="2"/>
      <c r="B178" s="3"/>
      <c r="C178" s="3"/>
      <c r="D178" s="3"/>
      <c r="E178" s="5"/>
      <c r="F178" s="6"/>
      <c r="G178" s="6"/>
      <c r="H178" s="9"/>
      <c r="I178" s="3"/>
      <c r="J178" s="3"/>
    </row>
    <row r="179" spans="1:10" ht="13.5" customHeight="1" x14ac:dyDescent="0.25">
      <c r="A179" s="2"/>
      <c r="B179" s="3"/>
      <c r="C179" s="3"/>
      <c r="D179" s="3"/>
      <c r="E179" s="5"/>
      <c r="F179" s="6"/>
      <c r="G179" s="6"/>
      <c r="H179" s="9"/>
      <c r="I179" s="3"/>
      <c r="J179" s="3"/>
    </row>
    <row r="180" spans="1:10" ht="13.5" customHeight="1" x14ac:dyDescent="0.25">
      <c r="A180" s="2"/>
      <c r="B180" s="3"/>
      <c r="C180" s="3"/>
      <c r="D180" s="3"/>
      <c r="E180" s="5"/>
      <c r="F180" s="6"/>
      <c r="G180" s="6"/>
      <c r="H180" s="9"/>
      <c r="I180" s="3"/>
      <c r="J180" s="3"/>
    </row>
    <row r="181" spans="1:10" ht="13.5" customHeight="1" x14ac:dyDescent="0.25">
      <c r="A181" s="2"/>
      <c r="B181" s="3"/>
      <c r="C181" s="3"/>
      <c r="D181" s="3"/>
      <c r="E181" s="5"/>
      <c r="F181" s="6"/>
      <c r="G181" s="6"/>
      <c r="H181" s="9"/>
      <c r="I181" s="3"/>
      <c r="J181" s="3"/>
    </row>
    <row r="182" spans="1:10" ht="13.5" customHeight="1" x14ac:dyDescent="0.25">
      <c r="A182" s="2"/>
      <c r="B182" s="3"/>
      <c r="C182" s="3"/>
      <c r="D182" s="3"/>
      <c r="E182" s="5"/>
      <c r="F182" s="6"/>
      <c r="G182" s="6"/>
      <c r="H182" s="9"/>
      <c r="I182" s="3"/>
      <c r="J182" s="3"/>
    </row>
    <row r="183" spans="1:10" ht="13.5" customHeight="1" x14ac:dyDescent="0.25">
      <c r="A183" s="2"/>
      <c r="B183" s="3"/>
      <c r="C183" s="3"/>
      <c r="D183" s="3"/>
      <c r="E183" s="5"/>
      <c r="F183" s="6"/>
      <c r="G183" s="6"/>
      <c r="H183" s="9"/>
      <c r="I183" s="3"/>
      <c r="J183" s="3"/>
    </row>
    <row r="184" spans="1:10" ht="13.5" customHeight="1" x14ac:dyDescent="0.25">
      <c r="A184" s="2"/>
      <c r="B184" s="3"/>
      <c r="C184" s="3"/>
      <c r="D184" s="3"/>
      <c r="E184" s="5"/>
      <c r="F184" s="6"/>
      <c r="G184" s="6"/>
      <c r="H184" s="9"/>
      <c r="I184" s="3"/>
      <c r="J184" s="3"/>
    </row>
    <row r="185" spans="1:10" ht="13.5" customHeight="1" x14ac:dyDescent="0.25">
      <c r="A185" s="2"/>
      <c r="B185" s="3"/>
      <c r="C185" s="3"/>
      <c r="D185" s="3"/>
      <c r="E185" s="5"/>
      <c r="F185" s="6"/>
      <c r="G185" s="6"/>
      <c r="H185" s="9"/>
      <c r="I185" s="3"/>
      <c r="J185" s="3"/>
    </row>
    <row r="186" spans="1:10" ht="13.5" customHeight="1" x14ac:dyDescent="0.25">
      <c r="A186" s="2"/>
      <c r="B186" s="3"/>
      <c r="C186" s="3"/>
      <c r="D186" s="3"/>
      <c r="E186" s="5"/>
      <c r="F186" s="6"/>
      <c r="G186" s="6"/>
      <c r="H186" s="9"/>
      <c r="I186" s="3"/>
      <c r="J186" s="3"/>
    </row>
    <row r="187" spans="1:10" ht="13.5" customHeight="1" x14ac:dyDescent="0.25">
      <c r="A187" s="2"/>
      <c r="B187" s="3"/>
      <c r="C187" s="3"/>
      <c r="D187" s="3"/>
      <c r="E187" s="5"/>
      <c r="F187" s="6"/>
      <c r="G187" s="6"/>
      <c r="H187" s="9"/>
      <c r="I187" s="3"/>
      <c r="J187" s="3"/>
    </row>
    <row r="188" spans="1:10" ht="13.5" customHeight="1" x14ac:dyDescent="0.25">
      <c r="A188" s="2"/>
      <c r="B188" s="3"/>
      <c r="C188" s="3"/>
      <c r="D188" s="3"/>
      <c r="E188" s="5"/>
      <c r="F188" s="6"/>
      <c r="G188" s="6"/>
      <c r="H188" s="9"/>
      <c r="I188" s="3"/>
      <c r="J188" s="3"/>
    </row>
    <row r="189" spans="1:10" ht="13.5" customHeight="1" x14ac:dyDescent="0.25">
      <c r="A189" s="2"/>
      <c r="B189" s="3"/>
      <c r="C189" s="3"/>
      <c r="D189" s="3"/>
      <c r="E189" s="5"/>
      <c r="F189" s="6"/>
      <c r="G189" s="6"/>
      <c r="H189" s="9"/>
      <c r="I189" s="3"/>
      <c r="J189" s="3"/>
    </row>
    <row r="190" spans="1:10" ht="13.5" customHeight="1" x14ac:dyDescent="0.25">
      <c r="A190" s="2"/>
      <c r="B190" s="3"/>
      <c r="C190" s="3"/>
      <c r="D190" s="3"/>
      <c r="E190" s="5"/>
      <c r="F190" s="6"/>
      <c r="G190" s="6"/>
      <c r="H190" s="9"/>
      <c r="I190" s="3"/>
      <c r="J190" s="3"/>
    </row>
    <row r="191" spans="1:10" ht="13.5" customHeight="1" x14ac:dyDescent="0.25">
      <c r="A191" s="2"/>
      <c r="B191" s="3"/>
      <c r="C191" s="3"/>
      <c r="D191" s="3"/>
      <c r="E191" s="5"/>
      <c r="F191" s="6"/>
      <c r="G191" s="6"/>
      <c r="H191" s="9"/>
      <c r="I191" s="3"/>
      <c r="J191" s="3"/>
    </row>
    <row r="192" spans="1:10" ht="13.5" customHeight="1" x14ac:dyDescent="0.25">
      <c r="A192" s="2"/>
      <c r="B192" s="3"/>
      <c r="C192" s="3"/>
      <c r="D192" s="3"/>
      <c r="E192" s="5"/>
      <c r="F192" s="6"/>
      <c r="G192" s="6"/>
      <c r="H192" s="9"/>
      <c r="I192" s="3"/>
      <c r="J192" s="3"/>
    </row>
    <row r="193" spans="1:10" ht="13.5" customHeight="1" x14ac:dyDescent="0.25">
      <c r="A193" s="2"/>
      <c r="B193" s="3"/>
      <c r="C193" s="3"/>
      <c r="D193" s="3"/>
      <c r="E193" s="5"/>
      <c r="F193" s="6"/>
      <c r="G193" s="6"/>
      <c r="H193" s="9"/>
      <c r="I193" s="3"/>
      <c r="J193" s="3"/>
    </row>
    <row r="194" spans="1:10" ht="21" x14ac:dyDescent="0.35">
      <c r="A194" s="1" t="s">
        <v>8</v>
      </c>
      <c r="J194" s="3"/>
    </row>
    <row r="195" spans="1:10" x14ac:dyDescent="0.25">
      <c r="J195" s="3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B4" workbookViewId="0">
      <selection activeCell="H14" sqref="H14"/>
    </sheetView>
  </sheetViews>
  <sheetFormatPr defaultRowHeight="15" x14ac:dyDescent="0.25"/>
  <cols>
    <col min="1" max="1" width="55.85546875" bestFit="1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118</v>
      </c>
    </row>
    <row r="4" spans="1:10" ht="30" x14ac:dyDescent="0.25">
      <c r="A4" s="13" t="s">
        <v>0</v>
      </c>
      <c r="B4" s="59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40" t="s">
        <v>129</v>
      </c>
      <c r="B5" s="36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30">
        <v>1048.5999999999999</v>
      </c>
      <c r="I5" s="25">
        <v>45505</v>
      </c>
      <c r="J5" s="29">
        <f>(Julho!J5)-H5</f>
        <v>6638.6200000000008</v>
      </c>
    </row>
    <row r="6" spans="1:10" ht="13.5" customHeight="1" x14ac:dyDescent="0.25">
      <c r="A6" s="38" t="s">
        <v>13</v>
      </c>
      <c r="B6" s="36" t="s">
        <v>14</v>
      </c>
      <c r="C6" s="34" t="s">
        <v>51</v>
      </c>
      <c r="D6" s="40" t="s">
        <v>68</v>
      </c>
      <c r="E6" s="28">
        <v>43745</v>
      </c>
      <c r="F6" s="29">
        <v>150000</v>
      </c>
      <c r="G6" s="29">
        <v>150000</v>
      </c>
      <c r="H6" s="30">
        <v>11567.6</v>
      </c>
      <c r="I6" s="25">
        <v>45505</v>
      </c>
      <c r="J6" s="29">
        <f>(Julho!J6)-H6</f>
        <v>30893.099999999984</v>
      </c>
    </row>
    <row r="7" spans="1:10" ht="13.5" customHeight="1" x14ac:dyDescent="0.25">
      <c r="A7" s="38" t="s">
        <v>15</v>
      </c>
      <c r="B7" s="36" t="s">
        <v>16</v>
      </c>
      <c r="C7" s="34" t="s">
        <v>52</v>
      </c>
      <c r="D7" s="40" t="s">
        <v>69</v>
      </c>
      <c r="E7" s="5">
        <v>43951</v>
      </c>
      <c r="F7" s="26">
        <v>11280</v>
      </c>
      <c r="G7" s="26">
        <v>11280</v>
      </c>
      <c r="H7" s="26">
        <v>940</v>
      </c>
      <c r="I7" s="25">
        <v>45505</v>
      </c>
      <c r="J7" s="29">
        <f>(Julho!J7)-H7</f>
        <v>7520</v>
      </c>
    </row>
    <row r="8" spans="1:10" ht="13.5" customHeight="1" x14ac:dyDescent="0.25">
      <c r="A8" s="38" t="s">
        <v>17</v>
      </c>
      <c r="B8" s="36" t="s">
        <v>18</v>
      </c>
      <c r="C8" s="34" t="s">
        <v>53</v>
      </c>
      <c r="D8" s="40" t="s">
        <v>70</v>
      </c>
      <c r="E8" s="5">
        <v>44041</v>
      </c>
      <c r="F8" s="47">
        <v>50000</v>
      </c>
      <c r="G8" s="47">
        <v>50000</v>
      </c>
      <c r="H8" s="26">
        <v>2502.02</v>
      </c>
      <c r="I8" s="25">
        <v>45505</v>
      </c>
      <c r="J8" s="29">
        <f>(Julho!J8)-H8</f>
        <v>47497.98</v>
      </c>
    </row>
    <row r="9" spans="1:10" ht="13.5" customHeight="1" x14ac:dyDescent="0.25">
      <c r="A9" s="38" t="s">
        <v>19</v>
      </c>
      <c r="B9" s="36" t="s">
        <v>20</v>
      </c>
      <c r="C9" s="34" t="s">
        <v>54</v>
      </c>
      <c r="D9" s="40" t="s">
        <v>71</v>
      </c>
      <c r="E9" s="5">
        <v>44482</v>
      </c>
      <c r="F9" s="26">
        <v>42857.760000000002</v>
      </c>
      <c r="G9" s="26">
        <v>3571.48</v>
      </c>
      <c r="H9" s="26">
        <v>3571.48</v>
      </c>
      <c r="I9" s="25">
        <v>45505</v>
      </c>
      <c r="J9" s="29">
        <f>(Julho!J9)-H9</f>
        <v>14285.919999999998</v>
      </c>
    </row>
    <row r="10" spans="1:10" ht="13.5" customHeight="1" x14ac:dyDescent="0.25">
      <c r="A10" s="38" t="s">
        <v>21</v>
      </c>
      <c r="B10" s="60" t="s">
        <v>22</v>
      </c>
      <c r="C10" s="34" t="s">
        <v>55</v>
      </c>
      <c r="D10" s="40" t="s">
        <v>72</v>
      </c>
      <c r="E10" s="5">
        <v>44586</v>
      </c>
      <c r="F10" s="26">
        <v>36414</v>
      </c>
      <c r="G10" s="26">
        <v>36414</v>
      </c>
      <c r="H10" s="31">
        <v>1827.57</v>
      </c>
      <c r="I10" s="25">
        <v>45505</v>
      </c>
      <c r="J10" s="29">
        <f>(Julho!J10)-H10</f>
        <v>19055.949999999997</v>
      </c>
    </row>
    <row r="11" spans="1:10" ht="13.5" customHeight="1" x14ac:dyDescent="0.25">
      <c r="A11" s="38" t="s">
        <v>23</v>
      </c>
      <c r="B11" s="36" t="s">
        <v>24</v>
      </c>
      <c r="C11" s="34" t="s">
        <v>56</v>
      </c>
      <c r="D11" s="40" t="s">
        <v>74</v>
      </c>
      <c r="E11" s="5">
        <v>44755</v>
      </c>
      <c r="F11" s="26">
        <v>212364</v>
      </c>
      <c r="G11" s="26">
        <v>5899</v>
      </c>
      <c r="H11" s="31">
        <v>5630.88</v>
      </c>
      <c r="I11" s="25">
        <v>45505</v>
      </c>
      <c r="J11" s="29">
        <f>(Julho!J11)-H11</f>
        <v>88328.37999999999</v>
      </c>
    </row>
    <row r="12" spans="1:10" ht="13.5" customHeight="1" x14ac:dyDescent="0.25">
      <c r="A12" s="38" t="s">
        <v>25</v>
      </c>
      <c r="B12" s="36" t="s">
        <v>26</v>
      </c>
      <c r="C12" s="34" t="s">
        <v>57</v>
      </c>
      <c r="D12" s="40" t="s">
        <v>75</v>
      </c>
      <c r="E12" s="5">
        <v>44866</v>
      </c>
      <c r="F12" s="6">
        <v>410220</v>
      </c>
      <c r="G12" s="26">
        <v>11395</v>
      </c>
      <c r="H12" s="31">
        <v>11371.07</v>
      </c>
      <c r="I12" s="25">
        <v>45505</v>
      </c>
      <c r="J12" s="29">
        <f>(Julho!J12)-H12</f>
        <v>191016.52000000005</v>
      </c>
    </row>
    <row r="13" spans="1:10" ht="13.5" customHeight="1" x14ac:dyDescent="0.25">
      <c r="A13" s="38" t="s">
        <v>27</v>
      </c>
      <c r="B13" s="36" t="s">
        <v>28</v>
      </c>
      <c r="C13" s="34" t="s">
        <v>58</v>
      </c>
      <c r="D13" s="40" t="s">
        <v>76</v>
      </c>
      <c r="E13" s="5">
        <v>44835</v>
      </c>
      <c r="F13" s="6">
        <v>585412.56000000006</v>
      </c>
      <c r="G13" s="26">
        <v>16261.46</v>
      </c>
      <c r="H13" s="31">
        <v>15828.05</v>
      </c>
      <c r="I13" s="25">
        <v>45505</v>
      </c>
      <c r="J13" s="29">
        <f>(Julho!J13)-H13</f>
        <v>296439.83000000007</v>
      </c>
    </row>
    <row r="14" spans="1:10" ht="13.5" customHeight="1" x14ac:dyDescent="0.25">
      <c r="A14" s="48" t="s">
        <v>29</v>
      </c>
      <c r="B14" s="36" t="s">
        <v>30</v>
      </c>
      <c r="C14" s="36" t="s">
        <v>59</v>
      </c>
      <c r="D14" s="42" t="s">
        <v>77</v>
      </c>
      <c r="E14" s="8" t="s">
        <v>78</v>
      </c>
      <c r="F14" s="26">
        <v>11913072</v>
      </c>
      <c r="G14" s="32">
        <v>11913072</v>
      </c>
      <c r="H14" s="31">
        <v>17826</v>
      </c>
      <c r="I14" s="25">
        <v>45505</v>
      </c>
      <c r="J14" s="29">
        <f>(Julho!J14)-H14</f>
        <v>8949102.129999999</v>
      </c>
    </row>
    <row r="15" spans="1:10" ht="13.5" customHeight="1" x14ac:dyDescent="0.25">
      <c r="A15" s="48" t="s">
        <v>73</v>
      </c>
      <c r="B15" s="36" t="s">
        <v>31</v>
      </c>
      <c r="C15" s="34" t="s">
        <v>60</v>
      </c>
      <c r="D15" s="40" t="s">
        <v>79</v>
      </c>
      <c r="E15" s="5">
        <v>45043</v>
      </c>
      <c r="F15" s="26">
        <v>1013664.24</v>
      </c>
      <c r="G15" s="26">
        <v>1013664.24</v>
      </c>
      <c r="H15" s="31">
        <v>20717.8</v>
      </c>
      <c r="I15" s="25">
        <v>45505</v>
      </c>
      <c r="J15" s="29">
        <f>(Julho!J15)-H15</f>
        <v>242916.39999999997</v>
      </c>
    </row>
    <row r="16" spans="1:10" ht="13.5" customHeight="1" x14ac:dyDescent="0.25">
      <c r="A16" s="48" t="s">
        <v>109</v>
      </c>
      <c r="B16" s="36" t="s">
        <v>32</v>
      </c>
      <c r="C16" s="34" t="s">
        <v>61</v>
      </c>
      <c r="D16" s="42" t="s">
        <v>110</v>
      </c>
      <c r="E16" s="5">
        <v>45175</v>
      </c>
      <c r="F16" s="26">
        <v>33908.160000000003</v>
      </c>
      <c r="G16" s="26">
        <v>33908.160000000003</v>
      </c>
      <c r="H16" s="31">
        <v>3169.25</v>
      </c>
      <c r="I16" s="25">
        <v>45505</v>
      </c>
      <c r="J16" s="29">
        <f>(Julho!J16)-H16</f>
        <v>9443.5699999999961</v>
      </c>
    </row>
    <row r="17" spans="1:10" ht="13.5" customHeight="1" x14ac:dyDescent="0.25">
      <c r="A17" s="48" t="s">
        <v>33</v>
      </c>
      <c r="B17" s="36" t="s">
        <v>34</v>
      </c>
      <c r="C17" s="34" t="s">
        <v>62</v>
      </c>
      <c r="D17" s="42" t="s">
        <v>110</v>
      </c>
      <c r="E17" s="5">
        <v>45175</v>
      </c>
      <c r="F17" s="26">
        <v>1110492.24</v>
      </c>
      <c r="G17" s="26">
        <v>1110492.24</v>
      </c>
      <c r="H17" s="31">
        <v>72741.490000000005</v>
      </c>
      <c r="I17" s="25">
        <v>45505</v>
      </c>
      <c r="J17" s="29">
        <f>(Julho!J17)-H17</f>
        <v>219666.68000000005</v>
      </c>
    </row>
    <row r="18" spans="1:10" ht="13.5" customHeight="1" x14ac:dyDescent="0.25">
      <c r="A18" s="48" t="s">
        <v>105</v>
      </c>
      <c r="B18" s="36" t="s">
        <v>106</v>
      </c>
      <c r="C18" s="34" t="s">
        <v>107</v>
      </c>
      <c r="D18" s="40" t="s">
        <v>108</v>
      </c>
      <c r="E18" s="5">
        <v>45058</v>
      </c>
      <c r="F18" s="26">
        <v>168000</v>
      </c>
      <c r="G18" s="26">
        <v>168000</v>
      </c>
      <c r="H18" s="31">
        <v>13075</v>
      </c>
      <c r="I18" s="25">
        <v>45505</v>
      </c>
      <c r="J18" s="29">
        <f>(Julho!J18)-H18</f>
        <v>449</v>
      </c>
    </row>
    <row r="19" spans="1:10" ht="13.5" customHeight="1" x14ac:dyDescent="0.25">
      <c r="A19" s="48" t="s">
        <v>35</v>
      </c>
      <c r="B19" s="36" t="s">
        <v>36</v>
      </c>
      <c r="C19" s="34" t="s">
        <v>63</v>
      </c>
      <c r="D19" s="40" t="s">
        <v>80</v>
      </c>
      <c r="E19" s="5">
        <v>45104</v>
      </c>
      <c r="F19" s="26">
        <v>1397776.8</v>
      </c>
      <c r="G19" s="26">
        <v>1348034.4</v>
      </c>
      <c r="H19" s="31">
        <v>135204.1</v>
      </c>
      <c r="I19" s="25">
        <v>45505</v>
      </c>
      <c r="J19" s="29">
        <f>(Julho!J19)-H19</f>
        <v>1150236.5</v>
      </c>
    </row>
    <row r="20" spans="1:10" s="50" customFormat="1" ht="13.5" customHeight="1" x14ac:dyDescent="0.25">
      <c r="A20" s="48" t="s">
        <v>37</v>
      </c>
      <c r="B20" s="61" t="s">
        <v>38</v>
      </c>
      <c r="C20" s="44" t="s">
        <v>127</v>
      </c>
      <c r="D20" s="55" t="s">
        <v>81</v>
      </c>
      <c r="E20" s="46">
        <v>45107</v>
      </c>
      <c r="F20" s="47">
        <v>49431.48</v>
      </c>
      <c r="G20" s="47">
        <v>49431.48</v>
      </c>
      <c r="H20" s="31">
        <v>3865.95</v>
      </c>
      <c r="I20" s="49">
        <v>45505</v>
      </c>
      <c r="J20" s="54">
        <f>(Julho!J20)-H20</f>
        <v>2680.1100000000024</v>
      </c>
    </row>
    <row r="21" spans="1:10" ht="13.5" customHeight="1" x14ac:dyDescent="0.25">
      <c r="A21" s="48" t="s">
        <v>39</v>
      </c>
      <c r="B21" s="36" t="s">
        <v>30</v>
      </c>
      <c r="C21" s="34" t="s">
        <v>41</v>
      </c>
      <c r="D21" s="40" t="s">
        <v>40</v>
      </c>
      <c r="E21" s="5">
        <v>45141</v>
      </c>
      <c r="F21" s="26">
        <v>25020</v>
      </c>
      <c r="G21" s="26">
        <v>25020</v>
      </c>
      <c r="H21" s="31">
        <v>17826</v>
      </c>
      <c r="I21" s="25">
        <v>45505</v>
      </c>
      <c r="J21" s="29">
        <f>(Julho!J21)-H21</f>
        <v>3101</v>
      </c>
    </row>
    <row r="22" spans="1:10" ht="13.5" customHeight="1" x14ac:dyDescent="0.25">
      <c r="A22" s="48" t="s">
        <v>39</v>
      </c>
      <c r="B22" s="36" t="s">
        <v>30</v>
      </c>
      <c r="C22" s="34" t="s">
        <v>64</v>
      </c>
      <c r="D22" s="40" t="s">
        <v>82</v>
      </c>
      <c r="E22" s="5">
        <v>45169</v>
      </c>
      <c r="F22" s="26">
        <v>1339449.6000000001</v>
      </c>
      <c r="G22" s="26">
        <v>1339449.6000000001</v>
      </c>
      <c r="H22" s="31">
        <v>343900</v>
      </c>
      <c r="I22" s="25">
        <v>45505</v>
      </c>
      <c r="J22" s="29">
        <f>(Julho!J22)-H22</f>
        <v>930109.19000000018</v>
      </c>
    </row>
    <row r="23" spans="1:10" ht="13.5" customHeight="1" x14ac:dyDescent="0.25">
      <c r="A23" s="38" t="s">
        <v>42</v>
      </c>
      <c r="B23" s="36" t="s">
        <v>43</v>
      </c>
      <c r="C23" s="34" t="s">
        <v>65</v>
      </c>
      <c r="D23" s="40" t="s">
        <v>83</v>
      </c>
      <c r="E23" s="5">
        <v>45462</v>
      </c>
      <c r="F23" s="26">
        <v>39600</v>
      </c>
      <c r="G23" s="26">
        <v>39600</v>
      </c>
      <c r="H23" s="31">
        <v>3300</v>
      </c>
      <c r="I23" s="25">
        <v>45505</v>
      </c>
      <c r="J23" s="29">
        <f>(Julho!J23)-H23</f>
        <v>33000</v>
      </c>
    </row>
    <row r="24" spans="1:10" ht="13.5" customHeight="1" x14ac:dyDescent="0.25">
      <c r="A24" s="38" t="s">
        <v>44</v>
      </c>
      <c r="B24" s="36" t="s">
        <v>45</v>
      </c>
      <c r="C24" s="34" t="s">
        <v>104</v>
      </c>
      <c r="D24" s="40" t="s">
        <v>84</v>
      </c>
      <c r="E24" s="5">
        <v>45351</v>
      </c>
      <c r="F24" s="26">
        <v>20217.599999999999</v>
      </c>
      <c r="G24" s="26">
        <v>20217.599999999999</v>
      </c>
      <c r="H24" s="31">
        <v>1583.66</v>
      </c>
      <c r="I24" s="25">
        <v>45505</v>
      </c>
      <c r="J24" s="29">
        <f>(Julho!J24)-H24</f>
        <v>12332.989999999998</v>
      </c>
    </row>
    <row r="25" spans="1:10" ht="13.5" customHeight="1" x14ac:dyDescent="0.25">
      <c r="A25" s="38" t="s">
        <v>46</v>
      </c>
      <c r="B25" s="36" t="s">
        <v>47</v>
      </c>
      <c r="C25" s="34" t="s">
        <v>104</v>
      </c>
      <c r="D25" s="43" t="s">
        <v>85</v>
      </c>
      <c r="E25" s="4">
        <v>45449</v>
      </c>
      <c r="F25" s="26">
        <v>4320</v>
      </c>
      <c r="G25" s="26">
        <v>4320</v>
      </c>
      <c r="H25" s="31">
        <v>0</v>
      </c>
      <c r="I25" s="25">
        <v>45505</v>
      </c>
      <c r="J25" s="29">
        <f>(Julho!J25)-H25</f>
        <v>4000</v>
      </c>
    </row>
    <row r="26" spans="1:10" ht="13.5" customHeight="1" x14ac:dyDescent="0.25">
      <c r="A26" s="38" t="s">
        <v>98</v>
      </c>
      <c r="B26" s="36" t="s">
        <v>99</v>
      </c>
      <c r="C26" s="34" t="s">
        <v>104</v>
      </c>
      <c r="D26" s="40" t="s">
        <v>87</v>
      </c>
      <c r="E26" s="5">
        <v>44952</v>
      </c>
      <c r="F26" s="26">
        <v>2640</v>
      </c>
      <c r="G26" s="26">
        <v>2640</v>
      </c>
      <c r="H26" s="31">
        <v>110</v>
      </c>
      <c r="I26" s="25">
        <v>45505</v>
      </c>
      <c r="J26" s="29">
        <f>(Julho!J26)-H26</f>
        <v>550</v>
      </c>
    </row>
    <row r="27" spans="1:10" ht="13.5" customHeight="1" x14ac:dyDescent="0.25">
      <c r="A27" s="38" t="s">
        <v>89</v>
      </c>
      <c r="B27" s="36" t="s">
        <v>90</v>
      </c>
      <c r="C27" s="34" t="s">
        <v>104</v>
      </c>
      <c r="D27" s="40" t="s">
        <v>88</v>
      </c>
      <c r="E27" s="5">
        <v>45237</v>
      </c>
      <c r="F27" s="26">
        <v>54054</v>
      </c>
      <c r="G27" s="26">
        <v>54054</v>
      </c>
      <c r="H27" s="31">
        <v>4504.5</v>
      </c>
      <c r="I27" s="25">
        <v>45505</v>
      </c>
      <c r="J27" s="54">
        <f>(Julho!J27)-H27</f>
        <v>13507.5</v>
      </c>
    </row>
    <row r="28" spans="1:10" ht="13.5" customHeight="1" x14ac:dyDescent="0.25">
      <c r="A28" s="38" t="s">
        <v>91</v>
      </c>
      <c r="B28" s="36" t="s">
        <v>92</v>
      </c>
      <c r="C28" s="34" t="s">
        <v>93</v>
      </c>
      <c r="D28" s="40" t="s">
        <v>94</v>
      </c>
      <c r="E28" s="5">
        <v>45408</v>
      </c>
      <c r="F28" s="26">
        <v>43122.720000000001</v>
      </c>
      <c r="G28" s="26">
        <v>43122.720000000001</v>
      </c>
      <c r="H28" s="31">
        <v>3718.65</v>
      </c>
      <c r="I28" s="25">
        <v>45505</v>
      </c>
      <c r="J28" s="29">
        <f>(Julho!J28)-H28</f>
        <v>31962.170000000006</v>
      </c>
    </row>
    <row r="29" spans="1:10" ht="13.5" customHeight="1" x14ac:dyDescent="0.25">
      <c r="A29" s="38" t="s">
        <v>96</v>
      </c>
      <c r="B29" s="36" t="s">
        <v>97</v>
      </c>
      <c r="C29" s="34" t="s">
        <v>95</v>
      </c>
      <c r="D29" s="40" t="s">
        <v>94</v>
      </c>
      <c r="E29" s="5">
        <v>45411</v>
      </c>
      <c r="F29" s="26">
        <v>12558</v>
      </c>
      <c r="G29" s="26">
        <v>12558</v>
      </c>
      <c r="H29" s="31">
        <v>1015</v>
      </c>
      <c r="I29" s="25">
        <v>45505</v>
      </c>
      <c r="J29" s="29">
        <f>(Julho!J29)-H29</f>
        <v>9642.5</v>
      </c>
    </row>
    <row r="30" spans="1:10" ht="13.5" customHeight="1" x14ac:dyDescent="0.25">
      <c r="A30" s="38" t="s">
        <v>48</v>
      </c>
      <c r="B30" s="36" t="s">
        <v>49</v>
      </c>
      <c r="C30" s="34" t="s">
        <v>66</v>
      </c>
      <c r="D30" s="40" t="s">
        <v>86</v>
      </c>
      <c r="E30" s="5">
        <v>45475</v>
      </c>
      <c r="F30" s="26">
        <v>279360.59999999998</v>
      </c>
      <c r="G30" s="26">
        <v>279360.59999999998</v>
      </c>
      <c r="H30" s="31">
        <v>12012.79</v>
      </c>
      <c r="I30" s="25">
        <v>45505</v>
      </c>
      <c r="J30" s="29">
        <f>(Julho!J30)-H30</f>
        <v>256044.15999999995</v>
      </c>
    </row>
    <row r="31" spans="1:10" ht="21" x14ac:dyDescent="0.35">
      <c r="A31" s="1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opLeftCell="B1" workbookViewId="0">
      <selection activeCell="J14" sqref="J14"/>
    </sheetView>
  </sheetViews>
  <sheetFormatPr defaultRowHeight="15" x14ac:dyDescent="0.25"/>
  <cols>
    <col min="1" max="1" width="55.85546875" bestFit="1" customWidth="1"/>
    <col min="2" max="2" width="22.140625" bestFit="1" customWidth="1"/>
    <col min="3" max="3" width="13.85546875" customWidth="1"/>
    <col min="4" max="4" width="29.140625" customWidth="1"/>
    <col min="5" max="5" width="21.140625" bestFit="1" customWidth="1"/>
    <col min="6" max="6" width="15" bestFit="1" customWidth="1"/>
    <col min="7" max="7" width="19.140625" customWidth="1"/>
    <col min="8" max="8" width="16.85546875" style="11" customWidth="1"/>
    <col min="9" max="10" width="18.28515625" bestFit="1" customWidth="1"/>
  </cols>
  <sheetData>
    <row r="1" spans="1:10" ht="15.75" x14ac:dyDescent="0.25">
      <c r="A1" s="12"/>
    </row>
    <row r="2" spans="1:10" ht="75.75" customHeight="1" x14ac:dyDescent="0.35">
      <c r="A2" s="79" t="s">
        <v>9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18" t="s">
        <v>121</v>
      </c>
    </row>
    <row r="4" spans="1:10" ht="30" x14ac:dyDescent="0.25">
      <c r="A4" s="13" t="s">
        <v>0</v>
      </c>
      <c r="B4" s="59" t="s">
        <v>1</v>
      </c>
      <c r="C4" s="14" t="s">
        <v>2</v>
      </c>
      <c r="D4" s="14" t="s">
        <v>3</v>
      </c>
      <c r="E4" s="14" t="s">
        <v>4</v>
      </c>
      <c r="F4" s="14" t="s">
        <v>10</v>
      </c>
      <c r="G4" s="14" t="s">
        <v>5</v>
      </c>
      <c r="H4" s="15" t="s">
        <v>6</v>
      </c>
      <c r="I4" s="14" t="s">
        <v>7</v>
      </c>
      <c r="J4" s="14" t="s">
        <v>128</v>
      </c>
    </row>
    <row r="5" spans="1:10" x14ac:dyDescent="0.25">
      <c r="A5" s="40" t="s">
        <v>129</v>
      </c>
      <c r="B5" s="36" t="s">
        <v>12</v>
      </c>
      <c r="C5" s="34" t="s">
        <v>50</v>
      </c>
      <c r="D5" s="41" t="s">
        <v>67</v>
      </c>
      <c r="E5" s="28">
        <v>43728</v>
      </c>
      <c r="F5" s="29">
        <v>23506.799999999999</v>
      </c>
      <c r="G5" s="29">
        <v>23506.799999999999</v>
      </c>
      <c r="H5" s="58">
        <v>1019.2</v>
      </c>
      <c r="I5" s="25">
        <v>45536</v>
      </c>
      <c r="J5" s="29">
        <f>(Agosto!J5)-H5</f>
        <v>5619.420000000001</v>
      </c>
    </row>
    <row r="6" spans="1:10" ht="12.75" customHeight="1" x14ac:dyDescent="0.25">
      <c r="A6" s="38" t="s">
        <v>13</v>
      </c>
      <c r="B6" s="36" t="s">
        <v>14</v>
      </c>
      <c r="C6" s="34" t="s">
        <v>51</v>
      </c>
      <c r="D6" s="40" t="s">
        <v>68</v>
      </c>
      <c r="E6" s="28">
        <v>43745</v>
      </c>
      <c r="F6" s="29">
        <v>150000</v>
      </c>
      <c r="G6" s="29">
        <v>150000</v>
      </c>
      <c r="H6" s="58">
        <v>11567.6</v>
      </c>
      <c r="I6" s="25">
        <v>45536</v>
      </c>
      <c r="J6" s="29">
        <f>(Agosto!J6)-H6</f>
        <v>19325.499999999985</v>
      </c>
    </row>
    <row r="7" spans="1:10" ht="13.5" customHeight="1" x14ac:dyDescent="0.25">
      <c r="A7" s="38" t="s">
        <v>15</v>
      </c>
      <c r="B7" s="36" t="s">
        <v>16</v>
      </c>
      <c r="C7" s="34" t="s">
        <v>52</v>
      </c>
      <c r="D7" s="40" t="s">
        <v>69</v>
      </c>
      <c r="E7" s="5">
        <v>43951</v>
      </c>
      <c r="F7" s="26">
        <v>11280</v>
      </c>
      <c r="G7" s="26">
        <v>11280</v>
      </c>
      <c r="H7" s="47">
        <v>940</v>
      </c>
      <c r="I7" s="25">
        <v>45536</v>
      </c>
      <c r="J7" s="29">
        <f>(Agosto!J7)-H7</f>
        <v>6580</v>
      </c>
    </row>
    <row r="8" spans="1:10" ht="13.5" customHeight="1" x14ac:dyDescent="0.25">
      <c r="A8" s="38" t="s">
        <v>17</v>
      </c>
      <c r="B8" s="36" t="s">
        <v>18</v>
      </c>
      <c r="C8" s="34" t="s">
        <v>53</v>
      </c>
      <c r="D8" s="40" t="s">
        <v>70</v>
      </c>
      <c r="E8" s="5">
        <v>44041</v>
      </c>
      <c r="F8" s="47">
        <v>50000</v>
      </c>
      <c r="G8" s="47">
        <v>50000</v>
      </c>
      <c r="H8" s="47">
        <v>0</v>
      </c>
      <c r="I8" s="25">
        <v>45536</v>
      </c>
      <c r="J8" s="29">
        <f>(Agosto!J8)-H8</f>
        <v>47497.98</v>
      </c>
    </row>
    <row r="9" spans="1:10" ht="13.5" customHeight="1" x14ac:dyDescent="0.25">
      <c r="A9" s="38" t="s">
        <v>19</v>
      </c>
      <c r="B9" s="36" t="s">
        <v>20</v>
      </c>
      <c r="C9" s="34" t="s">
        <v>54</v>
      </c>
      <c r="D9" s="40" t="s">
        <v>71</v>
      </c>
      <c r="E9" s="5">
        <v>44482</v>
      </c>
      <c r="F9" s="26">
        <v>42857.760000000002</v>
      </c>
      <c r="G9" s="26">
        <v>3571.48</v>
      </c>
      <c r="H9" s="47">
        <v>3571.48</v>
      </c>
      <c r="I9" s="25">
        <v>45536</v>
      </c>
      <c r="J9" s="29">
        <f>(Agosto!J9)-H9</f>
        <v>10714.439999999999</v>
      </c>
    </row>
    <row r="10" spans="1:10" ht="13.5" customHeight="1" x14ac:dyDescent="0.25">
      <c r="A10" s="38" t="s">
        <v>21</v>
      </c>
      <c r="B10" s="60" t="s">
        <v>22</v>
      </c>
      <c r="C10" s="34" t="s">
        <v>55</v>
      </c>
      <c r="D10" s="40" t="s">
        <v>72</v>
      </c>
      <c r="E10" s="5">
        <v>44586</v>
      </c>
      <c r="F10" s="26">
        <v>36414</v>
      </c>
      <c r="G10" s="26">
        <v>36414</v>
      </c>
      <c r="H10" s="31">
        <v>1652.07</v>
      </c>
      <c r="I10" s="25">
        <v>45536</v>
      </c>
      <c r="J10" s="29">
        <f>(Agosto!J10)-H10</f>
        <v>17403.879999999997</v>
      </c>
    </row>
    <row r="11" spans="1:10" ht="13.5" customHeight="1" x14ac:dyDescent="0.25">
      <c r="A11" s="38" t="s">
        <v>23</v>
      </c>
      <c r="B11" s="36" t="s">
        <v>24</v>
      </c>
      <c r="C11" s="34" t="s">
        <v>56</v>
      </c>
      <c r="D11" s="40" t="s">
        <v>74</v>
      </c>
      <c r="E11" s="5">
        <v>44755</v>
      </c>
      <c r="F11" s="26">
        <v>212364</v>
      </c>
      <c r="G11" s="26">
        <v>5899</v>
      </c>
      <c r="H11" s="31">
        <v>5630.88</v>
      </c>
      <c r="I11" s="25">
        <v>45536</v>
      </c>
      <c r="J11" s="29">
        <f>(Agosto!J11)-H11</f>
        <v>82697.499999999985</v>
      </c>
    </row>
    <row r="12" spans="1:10" ht="13.5" customHeight="1" x14ac:dyDescent="0.25">
      <c r="A12" s="38" t="s">
        <v>25</v>
      </c>
      <c r="B12" s="36" t="s">
        <v>26</v>
      </c>
      <c r="C12" s="34" t="s">
        <v>57</v>
      </c>
      <c r="D12" s="40" t="s">
        <v>75</v>
      </c>
      <c r="E12" s="5">
        <v>44866</v>
      </c>
      <c r="F12" s="6">
        <v>410220</v>
      </c>
      <c r="G12" s="26">
        <v>11395</v>
      </c>
      <c r="H12" s="31">
        <v>11371.07</v>
      </c>
      <c r="I12" s="25">
        <v>45536</v>
      </c>
      <c r="J12" s="29">
        <f>(Agosto!J12)-H12</f>
        <v>179645.45000000004</v>
      </c>
    </row>
    <row r="13" spans="1:10" ht="13.5" customHeight="1" x14ac:dyDescent="0.25">
      <c r="A13" s="38" t="s">
        <v>27</v>
      </c>
      <c r="B13" s="36" t="s">
        <v>28</v>
      </c>
      <c r="C13" s="34" t="s">
        <v>58</v>
      </c>
      <c r="D13" s="40" t="s">
        <v>76</v>
      </c>
      <c r="E13" s="5">
        <v>44835</v>
      </c>
      <c r="F13" s="6">
        <v>585412.56000000006</v>
      </c>
      <c r="G13" s="26">
        <v>16261.46</v>
      </c>
      <c r="H13" s="31">
        <v>15828.05</v>
      </c>
      <c r="I13" s="25">
        <v>45536</v>
      </c>
      <c r="J13" s="29">
        <f>(Agosto!J13)-H13</f>
        <v>280611.78000000009</v>
      </c>
    </row>
    <row r="14" spans="1:10" ht="13.5" customHeight="1" x14ac:dyDescent="0.25">
      <c r="A14" s="48" t="s">
        <v>29</v>
      </c>
      <c r="B14" s="36" t="s">
        <v>30</v>
      </c>
      <c r="C14" s="36" t="s">
        <v>59</v>
      </c>
      <c r="D14" s="42" t="s">
        <v>77</v>
      </c>
      <c r="E14" s="8" t="s">
        <v>78</v>
      </c>
      <c r="F14" s="26">
        <v>11913072</v>
      </c>
      <c r="G14" s="32">
        <v>11913072</v>
      </c>
      <c r="H14" s="31">
        <v>5075</v>
      </c>
      <c r="I14" s="25">
        <v>45536</v>
      </c>
      <c r="J14" s="29">
        <f>(Agosto!J14)-H14</f>
        <v>8944027.129999999</v>
      </c>
    </row>
    <row r="15" spans="1:10" ht="13.5" customHeight="1" x14ac:dyDescent="0.25">
      <c r="A15" s="48" t="s">
        <v>73</v>
      </c>
      <c r="B15" s="36" t="s">
        <v>31</v>
      </c>
      <c r="C15" s="34" t="s">
        <v>60</v>
      </c>
      <c r="D15" s="40" t="s">
        <v>79</v>
      </c>
      <c r="E15" s="5">
        <v>45043</v>
      </c>
      <c r="F15" s="26">
        <v>1013664.24</v>
      </c>
      <c r="G15" s="26">
        <v>1013664.24</v>
      </c>
      <c r="H15" s="31">
        <v>20642.919999999998</v>
      </c>
      <c r="I15" s="25">
        <v>45536</v>
      </c>
      <c r="J15" s="29">
        <f>(Agosto!J15)-H15</f>
        <v>222273.47999999998</v>
      </c>
    </row>
    <row r="16" spans="1:10" ht="13.5" customHeight="1" x14ac:dyDescent="0.25">
      <c r="A16" s="48" t="s">
        <v>109</v>
      </c>
      <c r="B16" s="36" t="s">
        <v>32</v>
      </c>
      <c r="C16" s="34" t="s">
        <v>61</v>
      </c>
      <c r="D16" s="42" t="s">
        <v>110</v>
      </c>
      <c r="E16" s="5">
        <v>45175</v>
      </c>
      <c r="F16" s="26">
        <v>33908.160000000003</v>
      </c>
      <c r="G16" s="26">
        <v>33908.160000000003</v>
      </c>
      <c r="H16" s="31">
        <v>2769.23</v>
      </c>
      <c r="I16" s="25">
        <v>45536</v>
      </c>
      <c r="J16" s="29">
        <f>(Agosto!J16)-H16</f>
        <v>6674.3399999999965</v>
      </c>
    </row>
    <row r="17" spans="1:10" ht="13.5" customHeight="1" x14ac:dyDescent="0.25">
      <c r="A17" s="48" t="s">
        <v>33</v>
      </c>
      <c r="B17" s="36" t="s">
        <v>34</v>
      </c>
      <c r="C17" s="34" t="s">
        <v>62</v>
      </c>
      <c r="D17" s="42" t="s">
        <v>110</v>
      </c>
      <c r="E17" s="5">
        <v>45175</v>
      </c>
      <c r="F17" s="26">
        <v>1110492.24</v>
      </c>
      <c r="G17" s="26">
        <v>1110492.24</v>
      </c>
      <c r="H17" s="31">
        <v>71846.2</v>
      </c>
      <c r="I17" s="25">
        <v>45536</v>
      </c>
      <c r="J17" s="29">
        <f>(Agosto!J17)-H17</f>
        <v>147820.48000000004</v>
      </c>
    </row>
    <row r="18" spans="1:10" ht="13.5" customHeight="1" x14ac:dyDescent="0.25">
      <c r="A18" s="48" t="s">
        <v>35</v>
      </c>
      <c r="B18" s="36" t="s">
        <v>36</v>
      </c>
      <c r="C18" s="34" t="s">
        <v>63</v>
      </c>
      <c r="D18" s="40" t="s">
        <v>80</v>
      </c>
      <c r="E18" s="5">
        <v>45104</v>
      </c>
      <c r="F18" s="26">
        <v>1397776.8</v>
      </c>
      <c r="G18" s="26">
        <v>1348034.4</v>
      </c>
      <c r="H18" s="31">
        <v>135204.1</v>
      </c>
      <c r="I18" s="25">
        <v>45536</v>
      </c>
      <c r="J18" s="29">
        <f>(Agosto!J19)-H18</f>
        <v>1015032.4</v>
      </c>
    </row>
    <row r="19" spans="1:10" ht="13.5" customHeight="1" x14ac:dyDescent="0.25">
      <c r="A19" s="48" t="s">
        <v>39</v>
      </c>
      <c r="B19" s="36" t="s">
        <v>30</v>
      </c>
      <c r="C19" s="34" t="s">
        <v>41</v>
      </c>
      <c r="D19" s="40" t="s">
        <v>40</v>
      </c>
      <c r="E19" s="5">
        <v>45141</v>
      </c>
      <c r="F19" s="26">
        <v>25020</v>
      </c>
      <c r="G19" s="26">
        <v>25020</v>
      </c>
      <c r="H19" s="31">
        <v>417</v>
      </c>
      <c r="I19" s="25">
        <v>45536</v>
      </c>
      <c r="J19" s="29">
        <f>(Agosto!J21)-H19</f>
        <v>2684</v>
      </c>
    </row>
    <row r="20" spans="1:10" ht="13.5" customHeight="1" x14ac:dyDescent="0.25">
      <c r="A20" s="48" t="s">
        <v>39</v>
      </c>
      <c r="B20" s="36" t="s">
        <v>30</v>
      </c>
      <c r="C20" s="34" t="s">
        <v>64</v>
      </c>
      <c r="D20" s="40" t="s">
        <v>82</v>
      </c>
      <c r="E20" s="5">
        <v>45169</v>
      </c>
      <c r="F20" s="26">
        <v>1339449.6000000001</v>
      </c>
      <c r="G20" s="26">
        <v>1339449.6000000001</v>
      </c>
      <c r="H20" s="31">
        <v>0</v>
      </c>
      <c r="I20" s="25">
        <v>45536</v>
      </c>
      <c r="J20" s="29">
        <f>(Agosto!J22)-H20</f>
        <v>930109.19000000018</v>
      </c>
    </row>
    <row r="21" spans="1:10" ht="13.5" customHeight="1" x14ac:dyDescent="0.25">
      <c r="A21" s="38" t="s">
        <v>42</v>
      </c>
      <c r="B21" s="36" t="s">
        <v>43</v>
      </c>
      <c r="C21" s="34" t="s">
        <v>65</v>
      </c>
      <c r="D21" s="40" t="s">
        <v>83</v>
      </c>
      <c r="E21" s="5">
        <v>45462</v>
      </c>
      <c r="F21" s="26">
        <v>39600</v>
      </c>
      <c r="G21" s="26">
        <v>39600</v>
      </c>
      <c r="H21" s="31">
        <v>3300</v>
      </c>
      <c r="I21" s="25">
        <v>45536</v>
      </c>
      <c r="J21" s="29">
        <f>(Agosto!J23)-H21</f>
        <v>29700</v>
      </c>
    </row>
    <row r="22" spans="1:10" ht="13.5" customHeight="1" x14ac:dyDescent="0.25">
      <c r="A22" s="38" t="s">
        <v>44</v>
      </c>
      <c r="B22" s="36" t="s">
        <v>45</v>
      </c>
      <c r="C22" s="34" t="s">
        <v>104</v>
      </c>
      <c r="D22" s="40" t="s">
        <v>84</v>
      </c>
      <c r="E22" s="5">
        <v>45351</v>
      </c>
      <c r="F22" s="26">
        <v>20217.599999999999</v>
      </c>
      <c r="G22" s="26">
        <v>20217.599999999999</v>
      </c>
      <c r="H22" s="31">
        <v>0</v>
      </c>
      <c r="I22" s="25">
        <v>45536</v>
      </c>
      <c r="J22" s="29">
        <f>(Agosto!J24)-H22</f>
        <v>12332.989999999998</v>
      </c>
    </row>
    <row r="23" spans="1:10" ht="13.5" customHeight="1" x14ac:dyDescent="0.25">
      <c r="A23" s="38" t="s">
        <v>46</v>
      </c>
      <c r="B23" s="36" t="s">
        <v>47</v>
      </c>
      <c r="C23" s="34" t="s">
        <v>104</v>
      </c>
      <c r="D23" s="43" t="s">
        <v>85</v>
      </c>
      <c r="E23" s="4">
        <v>45449</v>
      </c>
      <c r="F23" s="26">
        <v>4320</v>
      </c>
      <c r="G23" s="26">
        <v>4320</v>
      </c>
      <c r="H23" s="31">
        <v>0</v>
      </c>
      <c r="I23" s="25">
        <v>45536</v>
      </c>
      <c r="J23" s="29">
        <f>(Agosto!J25)-H23</f>
        <v>4000</v>
      </c>
    </row>
    <row r="24" spans="1:10" ht="13.5" customHeight="1" x14ac:dyDescent="0.25">
      <c r="A24" s="48" t="s">
        <v>98</v>
      </c>
      <c r="B24" s="36" t="s">
        <v>99</v>
      </c>
      <c r="C24" s="34" t="s">
        <v>104</v>
      </c>
      <c r="D24" s="40" t="s">
        <v>87</v>
      </c>
      <c r="E24" s="5">
        <v>44952</v>
      </c>
      <c r="F24" s="26">
        <v>2640</v>
      </c>
      <c r="G24" s="26">
        <v>2640</v>
      </c>
      <c r="H24" s="31">
        <v>0</v>
      </c>
      <c r="I24" s="25">
        <v>45536</v>
      </c>
      <c r="J24" s="29">
        <f>(Agosto!J26)-H24</f>
        <v>550</v>
      </c>
    </row>
    <row r="25" spans="1:10" ht="13.5" customHeight="1" x14ac:dyDescent="0.25">
      <c r="A25" s="38" t="s">
        <v>89</v>
      </c>
      <c r="B25" s="36" t="s">
        <v>90</v>
      </c>
      <c r="C25" s="34" t="s">
        <v>104</v>
      </c>
      <c r="D25" s="40" t="s">
        <v>88</v>
      </c>
      <c r="E25" s="5">
        <v>45237</v>
      </c>
      <c r="F25" s="26">
        <v>54054</v>
      </c>
      <c r="G25" s="26">
        <v>54054</v>
      </c>
      <c r="H25" s="31">
        <v>4504.5</v>
      </c>
      <c r="I25" s="25">
        <v>45536</v>
      </c>
      <c r="J25" s="29">
        <f>(Agosto!J27)-H25</f>
        <v>9003</v>
      </c>
    </row>
    <row r="26" spans="1:10" ht="13.5" customHeight="1" x14ac:dyDescent="0.25">
      <c r="A26" s="38" t="s">
        <v>91</v>
      </c>
      <c r="B26" s="36" t="s">
        <v>92</v>
      </c>
      <c r="C26" s="34" t="s">
        <v>93</v>
      </c>
      <c r="D26" s="40" t="s">
        <v>94</v>
      </c>
      <c r="E26" s="5">
        <v>45408</v>
      </c>
      <c r="F26" s="26">
        <v>43122.720000000001</v>
      </c>
      <c r="G26" s="26">
        <v>43122.720000000001</v>
      </c>
      <c r="H26" s="31">
        <v>3490.95</v>
      </c>
      <c r="I26" s="25">
        <v>45536</v>
      </c>
      <c r="J26" s="29">
        <f>(Agosto!J28)-H26</f>
        <v>28471.220000000005</v>
      </c>
    </row>
    <row r="27" spans="1:10" ht="13.5" customHeight="1" x14ac:dyDescent="0.25">
      <c r="A27" s="38" t="s">
        <v>96</v>
      </c>
      <c r="B27" s="36" t="s">
        <v>97</v>
      </c>
      <c r="C27" s="34" t="s">
        <v>95</v>
      </c>
      <c r="D27" s="40" t="s">
        <v>94</v>
      </c>
      <c r="E27" s="5">
        <v>45411</v>
      </c>
      <c r="F27" s="26">
        <v>12558</v>
      </c>
      <c r="G27" s="26">
        <v>12558</v>
      </c>
      <c r="H27" s="31">
        <v>1015</v>
      </c>
      <c r="I27" s="25">
        <v>45536</v>
      </c>
      <c r="J27" s="29">
        <f>(Agosto!J29)-H27</f>
        <v>8627.5</v>
      </c>
    </row>
    <row r="28" spans="1:10" ht="13.5" customHeight="1" x14ac:dyDescent="0.25">
      <c r="A28" s="38" t="s">
        <v>48</v>
      </c>
      <c r="B28" s="34" t="s">
        <v>49</v>
      </c>
      <c r="C28" s="34" t="s">
        <v>66</v>
      </c>
      <c r="D28" s="40" t="s">
        <v>86</v>
      </c>
      <c r="E28" s="5">
        <v>45475</v>
      </c>
      <c r="F28" s="26">
        <v>279360.59999999998</v>
      </c>
      <c r="G28" s="26">
        <v>279360.59999999998</v>
      </c>
      <c r="H28" s="31">
        <v>21091.55</v>
      </c>
      <c r="I28" s="25">
        <v>45536</v>
      </c>
      <c r="J28" s="29">
        <f>(Agosto!J30)-H28</f>
        <v>234952.60999999996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W. de Carvalho Andrade</cp:lastModifiedBy>
  <cp:lastPrinted>2025-02-11T17:37:06Z</cp:lastPrinted>
  <dcterms:created xsi:type="dcterms:W3CDTF">2021-07-19T15:33:04Z</dcterms:created>
  <dcterms:modified xsi:type="dcterms:W3CDTF">2025-02-11T19:03:54Z</dcterms:modified>
</cp:coreProperties>
</file>