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4695" windowHeight="5655" activeTab="1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45621"/>
</workbook>
</file>

<file path=xl/calcChain.xml><?xml version="1.0" encoding="utf-8"?>
<calcChain xmlns="http://schemas.openxmlformats.org/spreadsheetml/2006/main">
  <c r="J29" i="10" l="1"/>
  <c r="J27" i="11" s="1"/>
  <c r="J27" i="12" s="1"/>
  <c r="J28" i="7"/>
  <c r="J30" i="7"/>
  <c r="J28" i="4"/>
  <c r="J27" i="4"/>
  <c r="J23" i="11"/>
  <c r="J23" i="12" s="1"/>
  <c r="J17" i="10"/>
  <c r="J15" i="11" l="1"/>
  <c r="J15" i="12" s="1"/>
  <c r="J20" i="1" l="1"/>
  <c r="J19" i="7"/>
  <c r="J5" i="8" l="1"/>
  <c r="J5" i="9" s="1"/>
  <c r="J5" i="10" s="1"/>
  <c r="J5" i="11" s="1"/>
  <c r="J5" i="12" s="1"/>
  <c r="J29" i="7" l="1"/>
  <c r="J29" i="8" s="1"/>
  <c r="J27" i="9" s="1"/>
  <c r="J27" i="10" s="1"/>
  <c r="J25" i="11" s="1"/>
  <c r="J25" i="12" s="1"/>
  <c r="J27" i="7"/>
  <c r="J21" i="1"/>
  <c r="J26" i="2"/>
  <c r="J30" i="8"/>
  <c r="J28" i="9" s="1"/>
  <c r="J28" i="10" s="1"/>
  <c r="J26" i="11" s="1"/>
  <c r="J26" i="12" s="1"/>
  <c r="J28" i="8"/>
  <c r="J26" i="9" s="1"/>
  <c r="J26" i="10" s="1"/>
  <c r="J24" i="11" s="1"/>
  <c r="J24" i="12" s="1"/>
  <c r="J25" i="8"/>
  <c r="J23" i="9" s="1"/>
  <c r="J23" i="10" s="1"/>
  <c r="J21" i="11" s="1"/>
  <c r="J21" i="12" s="1"/>
  <c r="J24" i="8"/>
  <c r="J22" i="9" s="1"/>
  <c r="J22" i="10" s="1"/>
  <c r="J20" i="11" s="1"/>
  <c r="J20" i="12" s="1"/>
  <c r="J23" i="8"/>
  <c r="J21" i="9" s="1"/>
  <c r="J21" i="10" s="1"/>
  <c r="J19" i="11" s="1"/>
  <c r="J19" i="12" s="1"/>
  <c r="J22" i="8"/>
  <c r="J20" i="9" s="1"/>
  <c r="J20" i="10" s="1"/>
  <c r="J18" i="11" s="1"/>
  <c r="J18" i="12" s="1"/>
  <c r="J21" i="8"/>
  <c r="J19" i="9" s="1"/>
  <c r="J19" i="10" s="1"/>
  <c r="J17" i="11" s="1"/>
  <c r="J17" i="12" s="1"/>
  <c r="J19" i="8"/>
  <c r="J18" i="9" s="1"/>
  <c r="J18" i="10" s="1"/>
  <c r="J16" i="11" s="1"/>
  <c r="J16" i="12" s="1"/>
  <c r="J18" i="8"/>
  <c r="J17" i="8"/>
  <c r="J17" i="9" s="1"/>
  <c r="J16" i="8"/>
  <c r="J16" i="9" s="1"/>
  <c r="J16" i="10" s="1"/>
  <c r="J15" i="8"/>
  <c r="J15" i="9" s="1"/>
  <c r="J15" i="10" s="1"/>
  <c r="J14" i="11" s="1"/>
  <c r="J14" i="12" s="1"/>
  <c r="J14" i="8"/>
  <c r="J14" i="9" s="1"/>
  <c r="J14" i="10" s="1"/>
  <c r="J13" i="11" s="1"/>
  <c r="J13" i="12" s="1"/>
  <c r="J13" i="8"/>
  <c r="J13" i="9" s="1"/>
  <c r="J13" i="10" s="1"/>
  <c r="J12" i="11" s="1"/>
  <c r="J12" i="12" s="1"/>
  <c r="J12" i="8"/>
  <c r="J12" i="9" s="1"/>
  <c r="J12" i="10" s="1"/>
  <c r="J11" i="11" s="1"/>
  <c r="J11" i="12" s="1"/>
  <c r="J11" i="8"/>
  <c r="J11" i="9" s="1"/>
  <c r="J11" i="10" s="1"/>
  <c r="J10" i="11" s="1"/>
  <c r="J10" i="12" s="1"/>
  <c r="J10" i="8"/>
  <c r="J10" i="9" s="1"/>
  <c r="J10" i="10" s="1"/>
  <c r="J9" i="11" s="1"/>
  <c r="J9" i="12" s="1"/>
  <c r="J9" i="8"/>
  <c r="J9" i="9" s="1"/>
  <c r="J9" i="10" s="1"/>
  <c r="J8" i="11" s="1"/>
  <c r="J8" i="12" s="1"/>
  <c r="J8" i="8"/>
  <c r="J8" i="9" s="1"/>
  <c r="J8" i="10" s="1"/>
  <c r="J7" i="11" s="1"/>
  <c r="J7" i="12" s="1"/>
  <c r="J7" i="8"/>
  <c r="J7" i="9" s="1"/>
  <c r="J7" i="10" s="1"/>
  <c r="J6" i="11" s="1"/>
  <c r="J6" i="12" s="1"/>
  <c r="J6" i="8"/>
  <c r="J6" i="9" s="1"/>
  <c r="J6" i="10" s="1"/>
  <c r="J8" i="7" l="1"/>
  <c r="J19" i="1"/>
  <c r="J17" i="7"/>
  <c r="J6" i="7"/>
  <c r="J7" i="7"/>
  <c r="J9" i="7"/>
  <c r="J10" i="7"/>
  <c r="J11" i="7"/>
  <c r="J12" i="7"/>
  <c r="J13" i="7"/>
  <c r="J14" i="7"/>
  <c r="J15" i="7"/>
  <c r="J16" i="7"/>
  <c r="J21" i="7"/>
  <c r="J22" i="7"/>
  <c r="J23" i="7"/>
  <c r="J24" i="7"/>
  <c r="J25" i="7"/>
  <c r="J5" i="7"/>
  <c r="J29" i="6" l="1"/>
  <c r="J30" i="6"/>
  <c r="J28" i="5"/>
  <c r="J27" i="5"/>
  <c r="J28" i="6"/>
  <c r="J7" i="6"/>
  <c r="J8" i="6"/>
  <c r="J9" i="6"/>
  <c r="J10" i="6"/>
  <c r="J11" i="6"/>
  <c r="J12" i="6"/>
  <c r="J13" i="6"/>
  <c r="J14" i="6"/>
  <c r="J15" i="6"/>
  <c r="J16" i="6"/>
  <c r="J17" i="6"/>
  <c r="J21" i="6"/>
  <c r="J22" i="6"/>
  <c r="J17" i="5"/>
  <c r="J21" i="5"/>
  <c r="J22" i="5"/>
  <c r="J11" i="5"/>
  <c r="J12" i="5"/>
  <c r="J13" i="5"/>
  <c r="J17" i="4"/>
  <c r="J15" i="5"/>
  <c r="J15" i="4"/>
  <c r="J11" i="4"/>
  <c r="J12" i="4"/>
  <c r="J13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5" i="4" s="1"/>
  <c r="J26" i="3"/>
  <c r="J17" i="3"/>
  <c r="J11" i="3"/>
  <c r="J12" i="3"/>
  <c r="J13" i="3"/>
  <c r="J12" i="2"/>
  <c r="J13" i="2"/>
  <c r="J24" i="5" l="1"/>
  <c r="J17" i="2"/>
  <c r="J16" i="3" s="1"/>
  <c r="J16" i="4" s="1"/>
  <c r="J16" i="5" s="1"/>
  <c r="J18" i="2"/>
  <c r="J20" i="2"/>
  <c r="J19" i="3" s="1"/>
  <c r="J19" i="4" s="1"/>
  <c r="J19" i="5" s="1"/>
  <c r="J19" i="6" s="1"/>
  <c r="J21" i="2"/>
  <c r="J20" i="3" s="1"/>
  <c r="J23" i="5"/>
  <c r="J25" i="5"/>
  <c r="J27" i="6" s="1"/>
  <c r="J26" i="5"/>
  <c r="J15" i="3"/>
  <c r="J11" i="2"/>
  <c r="J20" i="4" l="1"/>
  <c r="J20" i="5" s="1"/>
  <c r="J20" i="6" s="1"/>
  <c r="J20" i="7" s="1"/>
  <c r="J20" i="8" s="1"/>
  <c r="J26" i="7"/>
  <c r="J26" i="8" s="1"/>
  <c r="J24" i="9" s="1"/>
  <c r="J24" i="10" s="1"/>
  <c r="J22" i="11" s="1"/>
  <c r="J22" i="12" s="1"/>
  <c r="J27" i="8"/>
  <c r="J25" i="9" s="1"/>
  <c r="J25" i="10" s="1"/>
  <c r="J24" i="6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2"/>
  <c r="J18" i="3" s="1"/>
  <c r="J18" i="4" s="1"/>
  <c r="J18" i="5" s="1"/>
  <c r="J18" i="6" s="1"/>
  <c r="J18" i="7" s="1"/>
  <c r="H22" i="6"/>
  <c r="H22" i="5"/>
  <c r="H22" i="3"/>
  <c r="J23" i="1"/>
  <c r="J22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<sst xmlns="http://schemas.openxmlformats.org/spreadsheetml/2006/main" count="1311" uniqueCount="132">
  <si>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</si>
  <si>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</si>
  <si>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</si>
  <si>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</si>
  <si>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</si>
  <si>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</si>
  <si>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</si>
  <si>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</si>
  <si>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</si>
  <si>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</si>
  <si>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</si>
  <si>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</si>
  <si>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</si>
  <si>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</si>
  <si>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</si>
  <si>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</si>
  <si>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</si>
  <si>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</si>
  <si>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</si>
  <si>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</si>
  <si>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</si>
  <si>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</si>
  <si>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</si>
  <si>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</si>
  <si>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</si>
  <si>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</si>
  <si>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</si>
  <si>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</si>
  <si>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</si>
  <si>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</si>
  <si>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</si>
  <si>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</si>
  <si>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</si>
  <si>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</si>
  <si>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</si>
  <si>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</si>
  <si>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</si>
  <si>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</si>
  <si>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</si>
  <si>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</si>
  <si>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</si>
  <si>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</si>
  <si>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</si>
  <si>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</si>
  <si>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</si>
  <si>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</si>
  <si>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</si>
  <si>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</si>
  <si>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</si>
  <si>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</si>
  <si>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</si>
  <si>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</si>
  <si>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</si>
  <si>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</si>
  <si>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</si>
  <si>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</si>
  <si>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</si>
  <si>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</si>
  <si>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</si>
  <si>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</si>
  <si>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</si>
  <si>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</si>
  <si>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</si>
  <si>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</si>
  <si>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</si>
  <si>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</si>
  <si>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003/2024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</si>
  <si>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</si>
  <si>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</si>
  <si>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</si>
  <si>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</si>
  <si>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</si>
  <si>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</si>
  <si>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</si>
  <si>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</si>
  <si>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</si>
  <si>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</si>
  <si>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</si>
  <si>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26/07/20223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</si>
  <si>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</si>
  <si>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</si>
  <si>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</si>
  <si>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</si>
  <si>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</si>
  <si>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</si>
  <si>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</si>
  <si>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Contratação de empresa especializada para o provimento de dados móveis, minutos de voz e Short Message Service (SMS), autorizada e/ou credenciada conforme regulamentação da Agência Nacional de Telecomunicações – ANATEL, na modalidade de processamento de cobrança reversa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</si>
  <si>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</si>
  <si>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</si>
  <si>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</si>
  <si>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</si>
  <si>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</si>
  <si>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</si>
  <si>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</si>
  <si>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</si>
  <si>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</si>
  <si>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</si>
  <si>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</si>
  <si>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</si>
  <si>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</si>
  <si>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</si>
  <si>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</si>
  <si>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</si>
  <si>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</si>
  <si>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</si>
  <si>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</si>
  <si>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</si>
  <si>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</si>
  <si>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</si>
  <si>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</si>
  <si>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</si>
  <si>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</si>
  <si>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</si>
  <si>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</si>
  <si>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</si>
  <si>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</si>
  <si>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</si>
  <si>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</si>
  <si>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01/08/2024 a 31/08/2024</t>
  </si>
  <si>
    <t>01/10/2024 a 31/10/2024</t>
  </si>
  <si>
    <t>01/12/2024 a 31/12/2024</t>
  </si>
  <si>
    <t>01/09/2024 a 30/09/2024</t>
  </si>
  <si>
    <t>01/11/2024 a 30/11/2024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</si>
  <si>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</si>
  <si>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</si>
  <si>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</si>
  <si>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</si>
  <si>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</si>
  <si>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</si>
  <si>
    <t>DENTAL PLUS CONVÊNIO ODONTOLÓGICO LTDA</t>
  </si>
  <si>
    <t>008/2024</t>
  </si>
  <si>
    <t>Contratação de empresa especializada em Assistência Odontológica, do tipo plano básico, com procedimentos em regime de adesão devidamente autorizada pela Agência Nacional de Saúde Suplementar – 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</si>
</sst>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indexed="63"/>
      <name val="Verdana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7" fillId="37" borderId="14">
      <alignment horizontal="center" vertical="top" wrapText="1"/>
    </xf>
    <xf numFmtId="0" fontId="2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7" fillId="37" borderId="14">
      <alignment horizontal="center" vertical="top" wrapText="1"/>
    </xf>
  </cellStyleXfs>
  <cellXfs count="80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0" fontId="24" fillId="33" borderId="10" xfId="0" applyFont="1" applyFill="1" applyBorder="1" applyAlignment="1">
      <alignment horizontal="center" vertical="top" wrapText="1"/>
    </xf>
    <xf numFmtId="14" fontId="16" fillId="0" borderId="11" xfId="0" applyNumberFormat="1" applyFont="1" applyBorder="1" applyAlignment="1">
      <alignment horizontal="left" vertical="center"/>
    </xf>
    <xf numFmtId="14" fontId="24" fillId="33" borderId="10" xfId="0" applyNumberFormat="1" applyFont="1" applyFill="1" applyBorder="1" applyAlignment="1">
      <alignment horizontal="center" vertical="top" wrapText="1"/>
    </xf>
    <xf numFmtId="4" fontId="24" fillId="33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14" fontId="0" fillId="36" borderId="10" xfId="0" applyNumberFormat="1" applyFill="1" applyBorder="1" applyAlignment="1">
      <alignment horizontal="center" vertical="top" wrapText="1"/>
    </xf>
    <xf numFmtId="164" fontId="19" fillId="36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top"/>
    </xf>
    <xf numFmtId="0" fontId="19" fillId="33" borderId="13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164" fontId="19" fillId="33" borderId="0" xfId="0" applyNumberFormat="1" applyFont="1" applyFill="1" applyBorder="1" applyAlignment="1">
      <alignment horizontal="center" vertical="top" wrapText="1"/>
    </xf>
    <xf numFmtId="0" fontId="0" fillId="0" borderId="10" xfId="0" applyFill="1" applyBorder="1" applyAlignment="1">
      <alignment horizontal="left" vertical="center" wrapText="1"/>
    </xf>
    <xf numFmtId="14" fontId="19" fillId="0" borderId="10" xfId="0" applyNumberFormat="1" applyFont="1" applyFill="1" applyBorder="1" applyAlignment="1">
      <alignment horizontal="center" vertical="top"/>
    </xf>
    <xf numFmtId="164" fontId="19" fillId="0" borderId="10" xfId="0" applyNumberFormat="1" applyFont="1" applyFill="1" applyBorder="1" applyAlignment="1">
      <alignment horizontal="center" vertical="top"/>
    </xf>
    <xf numFmtId="0" fontId="0" fillId="0" borderId="0" xfId="0" applyBorder="1"/>
    <xf numFmtId="43" fontId="0" fillId="0" borderId="0" xfId="1" applyFont="1" applyBorder="1"/>
    <xf numFmtId="14" fontId="19" fillId="33" borderId="10" xfId="0" applyNumberFormat="1" applyFont="1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top"/>
    </xf>
    <xf numFmtId="164" fontId="19" fillId="33" borderId="10" xfId="0" applyNumberFormat="1" applyFont="1" applyFill="1" applyBorder="1" applyAlignment="1">
      <alignment horizontal="center" vertical="center"/>
    </xf>
    <xf numFmtId="4" fontId="19" fillId="33" borderId="10" xfId="0" applyNumberFormat="1" applyFont="1" applyFill="1" applyBorder="1" applyAlignment="1">
      <alignment horizontal="center" vertical="top"/>
    </xf>
    <xf numFmtId="164" fontId="19" fillId="0" borderId="10" xfId="1" applyNumberFormat="1" applyFont="1" applyFill="1" applyBorder="1" applyAlignment="1">
      <alignment horizontal="center" vertical="center"/>
    </xf>
    <xf numFmtId="17" fontId="19" fillId="33" borderId="10" xfId="0" applyNumberFormat="1" applyFont="1" applyFill="1" applyBorder="1" applyAlignment="1">
      <alignment horizontal="center" vertical="center"/>
    </xf>
    <xf numFmtId="164" fontId="24" fillId="0" borderId="10" xfId="1" applyNumberFormat="1" applyFont="1" applyFill="1" applyBorder="1" applyAlignment="1">
      <alignment horizontal="center" vertical="top"/>
    </xf>
    <xf numFmtId="17" fontId="19" fillId="0" borderId="10" xfId="0" applyNumberFormat="1" applyFont="1" applyFill="1" applyBorder="1" applyAlignment="1">
      <alignment horizontal="center" vertical="center"/>
    </xf>
    <xf numFmtId="164" fontId="19" fillId="0" borderId="10" xfId="0" applyNumberFormat="1" applyFont="1" applyFill="1" applyBorder="1" applyAlignment="1">
      <alignment horizontal="center" vertical="center"/>
    </xf>
    <xf numFmtId="164" fontId="19" fillId="38" borderId="10" xfId="0" applyNumberFormat="1" applyFont="1" applyFill="1" applyBorder="1" applyAlignment="1">
      <alignment horizontal="center" vertical="top"/>
    </xf>
    <xf numFmtId="164" fontId="19" fillId="38" borderId="10" xfId="0" applyNumberFormat="1" applyFont="1" applyFill="1" applyBorder="1" applyAlignment="1">
      <alignment horizontal="center" vertical="top" wrapText="1"/>
    </xf>
    <xf numFmtId="0" fontId="22" fillId="0" borderId="0" xfId="0" applyFont="1" applyAlignment="1">
      <alignment horizontal="center"/>
    </xf>
  </cellXfs>
  <cellStyles count="64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54"/>
    <cellStyle name="Moeda [0] 2" xfId="52"/>
    <cellStyle name="Moeda [0] 3" xfId="53"/>
    <cellStyle name="Moeda [0] 4" xfId="51"/>
    <cellStyle name="Moeda 10" xfId="51"/>
    <cellStyle name="Moeda 2" xfId="52"/>
    <cellStyle name="Moeda 3" xfId="44"/>
    <cellStyle name="Moeda 4" xfId="45"/>
    <cellStyle name="Moeda 5" xfId="46"/>
    <cellStyle name="Moeda 6" xfId="47"/>
    <cellStyle name="Moeda 7" xfId="48"/>
    <cellStyle name="Moeda 8" xfId="49"/>
    <cellStyle name="Moeda 9" xfId="53"/>
    <cellStyle name="Neutra" xfId="9" builtinId="28" customBuiltin="1"/>
    <cellStyle name="Normal" xfId="0" builtinId="0"/>
    <cellStyle name="Normal 2" xfId="50"/>
    <cellStyle name="Normal 3" xfId="43"/>
    <cellStyle name="Nota" xfId="16" builtinId="10" customBuiltin="1"/>
    <cellStyle name="Porcentagem 2" xfId="52"/>
    <cellStyle name="Porcentagem 3" xfId="53"/>
    <cellStyle name="Porcentagem 4" xfId="5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  <cellStyle name="Vírgula 2" xfId="52"/>
    <cellStyle name="Vírgula 3" xfId="53"/>
    <cellStyle name="Vírgula 4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14" sqref="J14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124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1264.2</v>
      </c>
      <c r="I5" s="25">
        <v>45292</v>
      </c>
      <c r="J5" s="29">
        <v>15272.42</v>
      </c>
    </row>
    <row r="6" spans="1:10" x14ac:dyDescent="0.25">
      <c r="A6" s="38" t="s">
        <v>13</v>
      </c>
      <c r="B6" s="34" t="s">
        <v>14</v>
      </c>
      <c r="C6" s="34" t="s">
        <v>51</v>
      </c>
      <c r="D6" s="39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45292</v>
      </c>
      <c r="J6" s="29">
        <v>101118.5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33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45292</v>
      </c>
      <c r="J7" s="26">
        <v>2820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33" t="s">
        <v>70</v>
      </c>
      <c r="E8" s="5">
        <v>44041</v>
      </c>
      <c r="F8" s="26">
        <v>60072</v>
      </c>
      <c r="G8" s="26">
        <v>60072</v>
      </c>
      <c r="H8" s="26">
        <v>2438.86</v>
      </c>
      <c r="I8" s="25">
        <v>45292</v>
      </c>
      <c r="J8" s="26">
        <v>6651.8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33" t="s">
        <v>71</v>
      </c>
      <c r="E9" s="5">
        <v>44482</v>
      </c>
      <c r="F9" s="26">
        <v>42857.760000000002</v>
      </c>
      <c r="G9" s="26">
        <v>42857.760000000002</v>
      </c>
      <c r="H9" s="26">
        <v>3571.48</v>
      </c>
      <c r="I9" s="25">
        <v>45292</v>
      </c>
      <c r="J9" s="26">
        <f>F9-H9</f>
        <v>39286.28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33" t="s">
        <v>72</v>
      </c>
      <c r="E10" s="5">
        <v>44586</v>
      </c>
      <c r="F10" s="26">
        <v>36414</v>
      </c>
      <c r="G10" s="26">
        <v>36414</v>
      </c>
      <c r="H10" s="27">
        <v>1924.88</v>
      </c>
      <c r="I10" s="25">
        <v>45292</v>
      </c>
      <c r="J10" s="26">
        <f>34395.1-H10</f>
        <v>32470.219999999998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33" t="s">
        <v>74</v>
      </c>
      <c r="E11" s="5">
        <v>44755</v>
      </c>
      <c r="F11" s="26">
        <v>212364</v>
      </c>
      <c r="G11" s="26">
        <v>5899</v>
      </c>
      <c r="H11" s="27">
        <v>5194.6499999999996</v>
      </c>
      <c r="I11" s="25">
        <v>45292</v>
      </c>
      <c r="J11" s="26">
        <f>132437.61-H11</f>
        <v>127242.95999999999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33" t="s">
        <v>75</v>
      </c>
      <c r="E12" s="5">
        <v>44866</v>
      </c>
      <c r="F12" s="6">
        <v>410220</v>
      </c>
      <c r="G12" s="26">
        <v>11395</v>
      </c>
      <c r="H12" s="27">
        <v>9258.67</v>
      </c>
      <c r="I12" s="25">
        <v>45292</v>
      </c>
      <c r="J12" s="26">
        <f>285901.82-H12</f>
        <v>276643.15000000002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33" t="s">
        <v>76</v>
      </c>
      <c r="E13" s="5">
        <v>44835</v>
      </c>
      <c r="F13" s="6">
        <v>585412.56000000006</v>
      </c>
      <c r="G13" s="26">
        <v>16261.46</v>
      </c>
      <c r="H13" s="27">
        <v>14988.08</v>
      </c>
      <c r="I13" s="25">
        <v>45292</v>
      </c>
      <c r="J13" s="26">
        <f>451360.45-H13</f>
        <v>436372.37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16" t="s">
        <v>77</v>
      </c>
      <c r="E14" s="8">
        <v>45133</v>
      </c>
      <c r="F14" s="26">
        <v>11913072</v>
      </c>
      <c r="G14" s="32">
        <v>11913072</v>
      </c>
      <c r="H14" s="27">
        <v>276686</v>
      </c>
      <c r="I14" s="25">
        <v>45292</v>
      </c>
      <c r="J14" s="26">
        <f>11274111.65-H14</f>
        <v>10997425.65</v>
      </c>
    </row>
    <row r="15" spans="1:10" ht="13.5" customHeight="1" x14ac:dyDescent="0.25">
      <c r="A15" s="38" t="s">
        <v>100</v>
      </c>
      <c r="B15" s="34" t="s">
        <v>101</v>
      </c>
      <c r="C15" s="36" t="s">
        <v>102</v>
      </c>
      <c r="D15" s="16" t="s">
        <v>103</v>
      </c>
      <c r="E15" s="8">
        <v>45105</v>
      </c>
      <c r="F15" s="26">
        <v>738602.59</v>
      </c>
      <c r="G15" s="26">
        <v>738602.59</v>
      </c>
      <c r="H15" s="27">
        <v>53860.95</v>
      </c>
      <c r="I15" s="25">
        <v>45292</v>
      </c>
      <c r="J15" s="26">
        <f>528481.01-H15</f>
        <v>474620.06</v>
      </c>
    </row>
    <row r="16" spans="1:10" ht="13.5" customHeight="1" x14ac:dyDescent="0.25">
      <c r="A16" s="38" t="s">
        <v>73</v>
      </c>
      <c r="B16" s="34" t="s">
        <v>31</v>
      </c>
      <c r="C16" s="34" t="s">
        <v>60</v>
      </c>
      <c r="D16" s="33" t="s">
        <v>79</v>
      </c>
      <c r="E16" s="5">
        <v>45043</v>
      </c>
      <c r="F16" s="26">
        <v>1013664.24</v>
      </c>
      <c r="G16" s="26">
        <v>1013664.24</v>
      </c>
      <c r="H16" s="27">
        <v>26940.14</v>
      </c>
      <c r="I16" s="25">
        <v>45292</v>
      </c>
      <c r="J16" s="26">
        <f>584852.48-H16</f>
        <v>557912.34</v>
      </c>
    </row>
    <row r="17" spans="1:10" ht="14.25" customHeight="1" x14ac:dyDescent="0.25">
      <c r="A17" s="38" t="s">
        <v>109</v>
      </c>
      <c r="B17" s="34" t="s">
        <v>32</v>
      </c>
      <c r="C17" s="34" t="s">
        <v>61</v>
      </c>
      <c r="D17" s="16" t="s">
        <v>110</v>
      </c>
      <c r="E17" s="5">
        <v>45175</v>
      </c>
      <c r="F17" s="26">
        <v>33908.160000000003</v>
      </c>
      <c r="G17" s="26">
        <v>33908.160000000003</v>
      </c>
      <c r="H17" s="27">
        <v>2770.92</v>
      </c>
      <c r="I17" s="25">
        <v>45292</v>
      </c>
      <c r="J17" s="26">
        <f>28308.51-H17</f>
        <v>25537.589999999997</v>
      </c>
    </row>
    <row r="18" spans="1:10" ht="13.5" customHeight="1" x14ac:dyDescent="0.25">
      <c r="A18" s="38" t="s">
        <v>33</v>
      </c>
      <c r="B18" s="34" t="s">
        <v>34</v>
      </c>
      <c r="C18" s="34" t="s">
        <v>62</v>
      </c>
      <c r="D18" s="16" t="s">
        <v>110</v>
      </c>
      <c r="E18" s="5">
        <v>45175</v>
      </c>
      <c r="F18" s="26">
        <v>1110492.24</v>
      </c>
      <c r="G18" s="26">
        <v>1110492.24</v>
      </c>
      <c r="H18" s="27">
        <v>174491.12</v>
      </c>
      <c r="I18" s="25">
        <v>45292</v>
      </c>
      <c r="J18" s="26">
        <f>1026492.24-H18</f>
        <v>852001.12</v>
      </c>
    </row>
    <row r="19" spans="1:10" ht="13.5" customHeight="1" x14ac:dyDescent="0.25">
      <c r="A19" s="38" t="s">
        <v>105</v>
      </c>
      <c r="B19" s="34" t="s">
        <v>106</v>
      </c>
      <c r="C19" s="34" t="s">
        <v>107</v>
      </c>
      <c r="D19" s="33" t="s">
        <v>108</v>
      </c>
      <c r="E19" s="5">
        <v>45058</v>
      </c>
      <c r="F19" s="26">
        <v>168000</v>
      </c>
      <c r="G19" s="26">
        <v>168000</v>
      </c>
      <c r="H19" s="27">
        <v>14000</v>
      </c>
      <c r="I19" s="25">
        <v>45292</v>
      </c>
      <c r="J19" s="26">
        <f>112000-H19</f>
        <v>98000</v>
      </c>
    </row>
    <row r="20" spans="1:10" ht="13.5" customHeight="1" x14ac:dyDescent="0.25">
      <c r="A20" s="38" t="s">
        <v>35</v>
      </c>
      <c r="B20" s="34" t="s">
        <v>36</v>
      </c>
      <c r="C20" s="34" t="s">
        <v>63</v>
      </c>
      <c r="D20" s="33" t="s">
        <v>80</v>
      </c>
      <c r="E20" s="5">
        <v>45104</v>
      </c>
      <c r="F20" s="26">
        <v>1348034.4</v>
      </c>
      <c r="G20" s="26">
        <v>1348034.4</v>
      </c>
      <c r="H20" s="27">
        <v>112336.2</v>
      </c>
      <c r="I20" s="25">
        <v>45292</v>
      </c>
      <c r="J20" s="26">
        <f>786353.4-H20</f>
        <v>674017.20000000007</v>
      </c>
    </row>
    <row r="21" spans="1:10" s="50" customFormat="1" ht="13.5" customHeight="1" x14ac:dyDescent="0.25">
      <c r="A21" s="48" t="s">
        <v>37</v>
      </c>
      <c r="B21" s="44" t="s">
        <v>38</v>
      </c>
      <c r="C21" s="44" t="s">
        <v>127</v>
      </c>
      <c r="D21" s="56" t="s">
        <v>81</v>
      </c>
      <c r="E21" s="46">
        <v>45107</v>
      </c>
      <c r="F21" s="47">
        <v>49431.48</v>
      </c>
      <c r="G21" s="47">
        <v>49431.48</v>
      </c>
      <c r="H21" s="31">
        <v>7731.9</v>
      </c>
      <c r="I21" s="49">
        <v>45292</v>
      </c>
      <c r="J21" s="47">
        <f>33607.68-H21</f>
        <v>25875.78</v>
      </c>
    </row>
    <row r="22" spans="1:10" ht="13.5" customHeight="1" x14ac:dyDescent="0.25">
      <c r="A22" s="38" t="s">
        <v>39</v>
      </c>
      <c r="B22" s="34" t="s">
        <v>30</v>
      </c>
      <c r="C22" s="34" t="s">
        <v>41</v>
      </c>
      <c r="D22" s="33" t="s">
        <v>123</v>
      </c>
      <c r="E22" s="5">
        <v>45141</v>
      </c>
      <c r="F22" s="26">
        <v>25020</v>
      </c>
      <c r="G22" s="26">
        <v>25020</v>
      </c>
      <c r="H22" s="27">
        <v>417</v>
      </c>
      <c r="I22" s="25">
        <v>45292</v>
      </c>
      <c r="J22" s="26">
        <f>24186-H22</f>
        <v>23769</v>
      </c>
    </row>
    <row r="23" spans="1:10" ht="13.5" customHeight="1" x14ac:dyDescent="0.25">
      <c r="A23" s="38" t="s">
        <v>39</v>
      </c>
      <c r="B23" s="34" t="s">
        <v>30</v>
      </c>
      <c r="C23" s="34" t="s">
        <v>64</v>
      </c>
      <c r="D23" s="33" t="s">
        <v>82</v>
      </c>
      <c r="E23" s="5">
        <v>45169</v>
      </c>
      <c r="F23" s="26">
        <v>1339449.6000000001</v>
      </c>
      <c r="G23" s="26">
        <v>1339449.6000000001</v>
      </c>
      <c r="H23" s="27">
        <v>0</v>
      </c>
      <c r="I23" s="25">
        <v>45292</v>
      </c>
      <c r="J23" s="26">
        <f>G23-6629.13</f>
        <v>1332820.4700000002</v>
      </c>
    </row>
    <row r="24" spans="1:10" ht="13.5" customHeight="1" x14ac:dyDescent="0.25">
      <c r="A24" s="38" t="s">
        <v>48</v>
      </c>
      <c r="B24" s="34" t="s">
        <v>49</v>
      </c>
      <c r="C24" s="34" t="s">
        <v>125</v>
      </c>
      <c r="D24" s="33" t="s">
        <v>126</v>
      </c>
      <c r="E24" s="5">
        <v>45079</v>
      </c>
      <c r="F24" s="26">
        <v>6792000</v>
      </c>
      <c r="G24" s="26">
        <v>6792000</v>
      </c>
      <c r="H24" s="27">
        <v>4619.76</v>
      </c>
      <c r="I24" s="25">
        <v>45292</v>
      </c>
      <c r="J24" s="26">
        <f>G24-4619.76</f>
        <v>6787380.2400000002</v>
      </c>
    </row>
    <row r="25" spans="1:10" ht="13.5" customHeight="1" x14ac:dyDescent="0.25">
      <c r="A25" s="38" t="s">
        <v>98</v>
      </c>
      <c r="B25" s="34" t="s">
        <v>99</v>
      </c>
      <c r="C25" s="34" t="s">
        <v>104</v>
      </c>
      <c r="D25" s="33" t="s">
        <v>87</v>
      </c>
      <c r="E25" s="5">
        <v>44952</v>
      </c>
      <c r="F25" s="26">
        <v>2640</v>
      </c>
      <c r="G25" s="26">
        <v>2640</v>
      </c>
      <c r="H25" s="27">
        <v>110</v>
      </c>
      <c r="I25" s="25">
        <v>45292</v>
      </c>
      <c r="J25" s="26">
        <f>1430-H25</f>
        <v>1320</v>
      </c>
    </row>
    <row r="26" spans="1:10" s="50" customFormat="1" ht="13.5" customHeight="1" x14ac:dyDescent="0.25">
      <c r="A26" s="48" t="s">
        <v>89</v>
      </c>
      <c r="B26" s="44" t="s">
        <v>90</v>
      </c>
      <c r="C26" s="44" t="s">
        <v>104</v>
      </c>
      <c r="D26" s="56" t="s">
        <v>88</v>
      </c>
      <c r="E26" s="46">
        <v>45237</v>
      </c>
      <c r="F26" s="47">
        <v>54054</v>
      </c>
      <c r="G26" s="47">
        <v>54054</v>
      </c>
      <c r="H26" s="57">
        <v>4504.5</v>
      </c>
      <c r="I26" s="49">
        <v>45292</v>
      </c>
      <c r="J26" s="47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workbookViewId="0">
      <selection activeCell="J14" sqref="J14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1283.8</v>
      </c>
      <c r="I5" s="25">
        <v>45323</v>
      </c>
      <c r="J5" s="29">
        <f>(Janeiro!J5)-H5</f>
        <v>13988.62</v>
      </c>
    </row>
    <row r="6" spans="1:10" x14ac:dyDescent="0.25">
      <c r="A6" s="38" t="s">
        <v>13</v>
      </c>
      <c r="B6" s="34" t="s">
        <v>14</v>
      </c>
      <c r="C6" s="34" t="s">
        <v>51</v>
      </c>
      <c r="D6" s="41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45323</v>
      </c>
      <c r="J6" s="29">
        <f>(Janeiro!J6)-H6</f>
        <v>91342.2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45323</v>
      </c>
      <c r="J7" s="26">
        <f>(Janeiro!J7)-H7</f>
        <v>1880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26">
        <v>60072</v>
      </c>
      <c r="G8" s="26">
        <v>60072</v>
      </c>
      <c r="H8" s="26">
        <v>4106.93</v>
      </c>
      <c r="I8" s="25">
        <v>45323</v>
      </c>
      <c r="J8" s="26">
        <f>(Janeiro!J8)-H8</f>
        <v>2544.87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45323</v>
      </c>
      <c r="J9" s="26">
        <f>(Janeiro!J9)-H9</f>
        <v>35714.799999999996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1871.59</v>
      </c>
      <c r="I10" s="25">
        <v>45323</v>
      </c>
      <c r="J10" s="26">
        <f>(Janeiro!J10)-H10</f>
        <v>30598.629999999997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5194.6499999999996</v>
      </c>
      <c r="I11" s="25">
        <v>45323</v>
      </c>
      <c r="J11" s="26">
        <f>(Janeiro!J11)-H11</f>
        <v>122048.31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18517.34</v>
      </c>
      <c r="I12" s="25">
        <v>45323</v>
      </c>
      <c r="J12" s="26">
        <f>(Janeiro!J12)-H12</f>
        <v>258125.81000000003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29976.16</v>
      </c>
      <c r="I13" s="25">
        <v>45323</v>
      </c>
      <c r="J13" s="26">
        <f>(Janeiro!J13)-H13</f>
        <v>406396.21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42" t="s">
        <v>77</v>
      </c>
      <c r="E14" s="8">
        <v>45133</v>
      </c>
      <c r="F14" s="26">
        <v>11913072</v>
      </c>
      <c r="G14" s="32">
        <v>11913072</v>
      </c>
      <c r="H14" s="31">
        <v>278888.42</v>
      </c>
      <c r="I14" s="25">
        <v>45323</v>
      </c>
      <c r="J14" s="26">
        <f>(Janeiro!J14)-H14</f>
        <v>10718537.23</v>
      </c>
    </row>
    <row r="15" spans="1:10" ht="13.5" customHeight="1" x14ac:dyDescent="0.25">
      <c r="A15" s="38" t="s">
        <v>100</v>
      </c>
      <c r="B15" s="34" t="s">
        <v>101</v>
      </c>
      <c r="C15" s="36" t="s">
        <v>102</v>
      </c>
      <c r="D15" s="42" t="s">
        <v>103</v>
      </c>
      <c r="E15" s="8">
        <v>45105</v>
      </c>
      <c r="F15" s="26">
        <v>738602.59</v>
      </c>
      <c r="G15" s="26">
        <v>738602.59</v>
      </c>
      <c r="H15" s="31">
        <v>53860.61</v>
      </c>
      <c r="I15" s="25">
        <v>45323</v>
      </c>
      <c r="J15" s="26">
        <f>(Janeiro!J15)-H15</f>
        <v>420759.45</v>
      </c>
    </row>
    <row r="16" spans="1:10" s="50" customFormat="1" x14ac:dyDescent="0.25">
      <c r="A16" s="48" t="s">
        <v>73</v>
      </c>
      <c r="B16" s="44" t="s">
        <v>31</v>
      </c>
      <c r="C16" s="44" t="s">
        <v>60</v>
      </c>
      <c r="D16" s="45" t="s">
        <v>79</v>
      </c>
      <c r="E16" s="46">
        <v>45043</v>
      </c>
      <c r="F16" s="47">
        <v>1013664.24</v>
      </c>
      <c r="G16" s="47">
        <v>1013664.24</v>
      </c>
      <c r="H16" s="31">
        <v>26611.23</v>
      </c>
      <c r="I16" s="49">
        <v>45323</v>
      </c>
      <c r="J16" s="47">
        <f>(Janeiro!J16)-H16</f>
        <v>531301.11</v>
      </c>
    </row>
    <row r="17" spans="1:10" ht="13.5" customHeight="1" x14ac:dyDescent="0.25">
      <c r="A17" s="38" t="s">
        <v>109</v>
      </c>
      <c r="B17" s="34" t="s">
        <v>32</v>
      </c>
      <c r="C17" s="34" t="s">
        <v>61</v>
      </c>
      <c r="D17" s="42" t="s">
        <v>110</v>
      </c>
      <c r="E17" s="5">
        <v>45175</v>
      </c>
      <c r="F17" s="26">
        <v>33908.160000000003</v>
      </c>
      <c r="G17" s="26">
        <v>33908.160000000003</v>
      </c>
      <c r="H17" s="31">
        <v>2166.65</v>
      </c>
      <c r="I17" s="25">
        <v>45323</v>
      </c>
      <c r="J17" s="26">
        <f>(Janeiro!J17)-H17</f>
        <v>23370.939999999995</v>
      </c>
    </row>
    <row r="18" spans="1:10" ht="13.5" customHeight="1" x14ac:dyDescent="0.25">
      <c r="A18" s="38" t="s">
        <v>33</v>
      </c>
      <c r="B18" s="34" t="s">
        <v>34</v>
      </c>
      <c r="C18" s="34" t="s">
        <v>62</v>
      </c>
      <c r="D18" s="42" t="s">
        <v>110</v>
      </c>
      <c r="E18" s="5">
        <v>45175</v>
      </c>
      <c r="F18" s="26">
        <v>1110492.24</v>
      </c>
      <c r="G18" s="26">
        <v>1110492.24</v>
      </c>
      <c r="H18" s="31">
        <v>86822.97</v>
      </c>
      <c r="I18" s="25">
        <v>45323</v>
      </c>
      <c r="J18" s="26">
        <f>(Janeiro!J18)-H18</f>
        <v>765178.15</v>
      </c>
    </row>
    <row r="19" spans="1:10" ht="13.5" customHeight="1" x14ac:dyDescent="0.25">
      <c r="A19" s="38" t="s">
        <v>105</v>
      </c>
      <c r="B19" s="34" t="s">
        <v>106</v>
      </c>
      <c r="C19" s="34" t="s">
        <v>107</v>
      </c>
      <c r="D19" s="40" t="s">
        <v>108</v>
      </c>
      <c r="E19" s="5">
        <v>45058</v>
      </c>
      <c r="F19" s="26">
        <v>168000</v>
      </c>
      <c r="G19" s="26">
        <v>168000</v>
      </c>
      <c r="H19" s="31">
        <v>14000</v>
      </c>
      <c r="I19" s="25">
        <v>45323</v>
      </c>
      <c r="J19" s="26">
        <f>(Janeiro!J19)-H19</f>
        <v>84000</v>
      </c>
    </row>
    <row r="20" spans="1:10" ht="13.5" customHeight="1" x14ac:dyDescent="0.25">
      <c r="A20" s="38" t="s">
        <v>35</v>
      </c>
      <c r="B20" s="34" t="s">
        <v>36</v>
      </c>
      <c r="C20" s="34" t="s">
        <v>63</v>
      </c>
      <c r="D20" s="40" t="s">
        <v>80</v>
      </c>
      <c r="E20" s="5">
        <v>45104</v>
      </c>
      <c r="F20" s="26">
        <v>1348034.4</v>
      </c>
      <c r="G20" s="26">
        <v>1348034.4</v>
      </c>
      <c r="H20" s="31">
        <v>112336.2</v>
      </c>
      <c r="I20" s="25">
        <v>45323</v>
      </c>
      <c r="J20" s="26">
        <f>(Janeiro!J20)-H20</f>
        <v>561681.00000000012</v>
      </c>
    </row>
    <row r="21" spans="1:10" ht="13.5" customHeight="1" x14ac:dyDescent="0.25">
      <c r="A21" s="38" t="s">
        <v>37</v>
      </c>
      <c r="B21" s="34" t="s">
        <v>38</v>
      </c>
      <c r="C21" s="34" t="s">
        <v>127</v>
      </c>
      <c r="D21" s="40" t="s">
        <v>81</v>
      </c>
      <c r="E21" s="5">
        <v>45107</v>
      </c>
      <c r="F21" s="26">
        <v>49431.48</v>
      </c>
      <c r="G21" s="26">
        <v>49431.48</v>
      </c>
      <c r="H21" s="31">
        <v>0</v>
      </c>
      <c r="I21" s="25">
        <v>45323</v>
      </c>
      <c r="J21" s="26">
        <f>(Janeiro!J21)-H21</f>
        <v>25875.78</v>
      </c>
    </row>
    <row r="22" spans="1:10" ht="13.5" customHeight="1" x14ac:dyDescent="0.25">
      <c r="A22" s="38" t="s">
        <v>39</v>
      </c>
      <c r="B22" s="34" t="s">
        <v>30</v>
      </c>
      <c r="C22" s="34" t="s">
        <v>41</v>
      </c>
      <c r="D22" s="40" t="s">
        <v>40</v>
      </c>
      <c r="E22" s="5">
        <v>45141</v>
      </c>
      <c r="F22" s="26">
        <v>25020</v>
      </c>
      <c r="G22" s="26">
        <v>25020</v>
      </c>
      <c r="H22" s="31">
        <v>417</v>
      </c>
      <c r="I22" s="25">
        <v>45323</v>
      </c>
      <c r="J22" s="26">
        <f>(Janeiro!J22)-H22</f>
        <v>23352</v>
      </c>
    </row>
    <row r="23" spans="1:10" ht="13.5" customHeight="1" x14ac:dyDescent="0.25">
      <c r="A23" s="38" t="s">
        <v>39</v>
      </c>
      <c r="B23" s="34" t="s">
        <v>30</v>
      </c>
      <c r="C23" s="34" t="s">
        <v>64</v>
      </c>
      <c r="D23" s="40" t="s">
        <v>82</v>
      </c>
      <c r="E23" s="5">
        <v>45169</v>
      </c>
      <c r="F23" s="26">
        <v>1339449.6000000001</v>
      </c>
      <c r="G23" s="26">
        <v>1339449.6000000001</v>
      </c>
      <c r="H23" s="31">
        <v>0</v>
      </c>
      <c r="I23" s="25">
        <v>45323</v>
      </c>
      <c r="J23" s="26">
        <f>(Janeiro!J23)-H23</f>
        <v>1332820.4700000002</v>
      </c>
    </row>
    <row r="24" spans="1:10" ht="13.5" customHeight="1" x14ac:dyDescent="0.25">
      <c r="A24" s="38" t="s">
        <v>44</v>
      </c>
      <c r="B24" s="34" t="s">
        <v>45</v>
      </c>
      <c r="C24" s="34" t="s">
        <v>104</v>
      </c>
      <c r="D24" s="40" t="s">
        <v>84</v>
      </c>
      <c r="E24" s="5">
        <v>45351</v>
      </c>
      <c r="F24" s="26">
        <v>20217.599999999999</v>
      </c>
      <c r="G24" s="26">
        <v>20217.599999999999</v>
      </c>
      <c r="H24" s="31">
        <v>0</v>
      </c>
      <c r="I24" s="25">
        <v>45323</v>
      </c>
      <c r="J24" s="26">
        <f>G24-H24</f>
        <v>20217.599999999999</v>
      </c>
    </row>
    <row r="25" spans="1:10" ht="13.5" customHeight="1" x14ac:dyDescent="0.25">
      <c r="A25" s="38" t="s">
        <v>48</v>
      </c>
      <c r="B25" s="34" t="s">
        <v>49</v>
      </c>
      <c r="C25" s="34" t="s">
        <v>125</v>
      </c>
      <c r="D25" s="40" t="s">
        <v>126</v>
      </c>
      <c r="E25" s="5">
        <v>45079</v>
      </c>
      <c r="F25" s="26">
        <v>6792000</v>
      </c>
      <c r="G25" s="26">
        <v>6792000</v>
      </c>
      <c r="H25" s="31">
        <v>0</v>
      </c>
      <c r="I25" s="25">
        <v>45323</v>
      </c>
      <c r="J25" s="26">
        <f>(Janeiro!J24)-H25</f>
        <v>6787380.2400000002</v>
      </c>
    </row>
    <row r="26" spans="1:10" ht="13.5" customHeight="1" x14ac:dyDescent="0.25">
      <c r="A26" s="38" t="s">
        <v>98</v>
      </c>
      <c r="B26" s="34" t="s">
        <v>99</v>
      </c>
      <c r="C26" s="34" t="s">
        <v>104</v>
      </c>
      <c r="D26" s="40" t="s">
        <v>87</v>
      </c>
      <c r="E26" s="5">
        <v>44952</v>
      </c>
      <c r="F26" s="26">
        <v>2640</v>
      </c>
      <c r="G26" s="26">
        <v>2640</v>
      </c>
      <c r="H26" s="27">
        <v>110</v>
      </c>
      <c r="I26" s="25">
        <v>45323</v>
      </c>
      <c r="J26" s="26">
        <f>(Janeiro!J25)-H26</f>
        <v>1210</v>
      </c>
    </row>
    <row r="27" spans="1:10" s="50" customFormat="1" ht="13.5" customHeight="1" x14ac:dyDescent="0.25">
      <c r="A27" s="48" t="s">
        <v>89</v>
      </c>
      <c r="B27" s="44" t="s">
        <v>90</v>
      </c>
      <c r="C27" s="44" t="s">
        <v>104</v>
      </c>
      <c r="D27" s="55" t="s">
        <v>88</v>
      </c>
      <c r="E27" s="46">
        <v>45237</v>
      </c>
      <c r="F27" s="47">
        <v>54054</v>
      </c>
      <c r="G27" s="47">
        <v>54054</v>
      </c>
      <c r="H27" s="31">
        <v>4510.5</v>
      </c>
      <c r="I27" s="49">
        <v>45323</v>
      </c>
      <c r="J27" s="47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7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topLeftCell="C4" workbookViewId="0">
      <selection activeCell="J14" sqref="J14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1283.8</v>
      </c>
      <c r="I5" s="25">
        <v>45352</v>
      </c>
      <c r="J5" s="29">
        <f>(Fevereiro!J5)-H5</f>
        <v>12704.820000000002</v>
      </c>
    </row>
    <row r="6" spans="1:10" x14ac:dyDescent="0.25">
      <c r="A6" s="38" t="s">
        <v>13</v>
      </c>
      <c r="B6" s="34" t="s">
        <v>14</v>
      </c>
      <c r="C6" s="34" t="s">
        <v>51</v>
      </c>
      <c r="D6" s="41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45352</v>
      </c>
      <c r="J6" s="29">
        <f>(Fevereiro!J6)-H6</f>
        <v>81565.899999999994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45352</v>
      </c>
      <c r="J7" s="29">
        <f>(Fevereiro!J7)-H7</f>
        <v>940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26">
        <v>60072</v>
      </c>
      <c r="G8" s="26">
        <v>60072</v>
      </c>
      <c r="H8" s="26">
        <v>2544.87</v>
      </c>
      <c r="I8" s="25">
        <v>45352</v>
      </c>
      <c r="J8" s="29">
        <f>(Fevereiro!J8)-H8</f>
        <v>0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45352</v>
      </c>
      <c r="J9" s="29">
        <f>(Fevereiro!J9)-H9</f>
        <v>32143.319999999996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2037.68</v>
      </c>
      <c r="I10" s="25">
        <v>45352</v>
      </c>
      <c r="J10" s="29">
        <f>(Fevereiro!J10)-H10</f>
        <v>28560.949999999997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5194.6499999999996</v>
      </c>
      <c r="I11" s="25">
        <v>45352</v>
      </c>
      <c r="J11" s="29">
        <f>(Fevereiro!J11)-H11</f>
        <v>116853.66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10400.959999999999</v>
      </c>
      <c r="I12" s="25">
        <v>45352</v>
      </c>
      <c r="J12" s="29">
        <f>(Fevereiro!J12)-H12</f>
        <v>247724.85000000003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14988.08</v>
      </c>
      <c r="I13" s="25">
        <v>45352</v>
      </c>
      <c r="J13" s="29">
        <f>(Fevereiro!J13)-H13</f>
        <v>391408.13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42" t="s">
        <v>77</v>
      </c>
      <c r="E14" s="8">
        <v>45133</v>
      </c>
      <c r="F14" s="26">
        <v>11913072</v>
      </c>
      <c r="G14" s="32">
        <v>11913072</v>
      </c>
      <c r="H14" s="31">
        <v>575861</v>
      </c>
      <c r="I14" s="25">
        <v>45352</v>
      </c>
      <c r="J14" s="26">
        <f>(Fevereiro!J14)-H14</f>
        <v>10142676.23</v>
      </c>
    </row>
    <row r="15" spans="1:10" x14ac:dyDescent="0.25">
      <c r="A15" s="38" t="s">
        <v>73</v>
      </c>
      <c r="B15" s="34" t="s">
        <v>31</v>
      </c>
      <c r="C15" s="34" t="s">
        <v>60</v>
      </c>
      <c r="D15" s="41" t="s">
        <v>79</v>
      </c>
      <c r="E15" s="5">
        <v>45043</v>
      </c>
      <c r="F15" s="26">
        <v>1013664.24</v>
      </c>
      <c r="G15" s="26">
        <v>1013664.24</v>
      </c>
      <c r="H15" s="31">
        <v>25941.4</v>
      </c>
      <c r="I15" s="25">
        <v>45352</v>
      </c>
      <c r="J15" s="26">
        <f>(Fevereiro!J15)-H15</f>
        <v>394818.05</v>
      </c>
    </row>
    <row r="16" spans="1:10" ht="13.5" customHeight="1" x14ac:dyDescent="0.25">
      <c r="A16" s="3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2398.12</v>
      </c>
      <c r="I16" s="25">
        <v>45352</v>
      </c>
      <c r="J16" s="26">
        <f>(Fevereiro!J17)-H16</f>
        <v>20972.819999999996</v>
      </c>
    </row>
    <row r="17" spans="1:10" ht="13.5" customHeight="1" x14ac:dyDescent="0.25">
      <c r="A17" s="3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84622.52</v>
      </c>
      <c r="I17" s="25">
        <v>45352</v>
      </c>
      <c r="J17" s="26">
        <f>(Fevereiro!J18)-H17</f>
        <v>680555.63</v>
      </c>
    </row>
    <row r="18" spans="1:10" ht="13.5" customHeight="1" x14ac:dyDescent="0.25">
      <c r="A18" s="38" t="s">
        <v>105</v>
      </c>
      <c r="B18" s="34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14000</v>
      </c>
      <c r="I18" s="25">
        <v>45352</v>
      </c>
      <c r="J18" s="26">
        <f>(Fevereiro!J19)-H18</f>
        <v>70000</v>
      </c>
    </row>
    <row r="19" spans="1:10" ht="13.5" customHeight="1" x14ac:dyDescent="0.25">
      <c r="A19" s="38" t="s">
        <v>35</v>
      </c>
      <c r="B19" s="34" t="s">
        <v>36</v>
      </c>
      <c r="C19" s="34" t="s">
        <v>63</v>
      </c>
      <c r="D19" s="40" t="s">
        <v>80</v>
      </c>
      <c r="E19" s="5">
        <v>45104</v>
      </c>
      <c r="F19" s="26">
        <v>1348034.4</v>
      </c>
      <c r="G19" s="26">
        <v>1348034.4</v>
      </c>
      <c r="H19" s="31">
        <v>224672.4</v>
      </c>
      <c r="I19" s="25">
        <v>45352</v>
      </c>
      <c r="J19" s="26">
        <f>(Fevereiro!J20)-H19</f>
        <v>337008.60000000009</v>
      </c>
    </row>
    <row r="20" spans="1:10" s="50" customFormat="1" ht="13.5" customHeight="1" x14ac:dyDescent="0.25">
      <c r="A20" s="48" t="s">
        <v>37</v>
      </c>
      <c r="B20" s="44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3865.92</v>
      </c>
      <c r="I20" s="49">
        <v>45352</v>
      </c>
      <c r="J20" s="47">
        <f>(Fevereiro!J21)-H20</f>
        <v>22009.86</v>
      </c>
    </row>
    <row r="21" spans="1:10" ht="13.5" customHeight="1" x14ac:dyDescent="0.25">
      <c r="A21" s="38" t="s">
        <v>39</v>
      </c>
      <c r="B21" s="34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757</v>
      </c>
      <c r="I21" s="25">
        <v>45352</v>
      </c>
      <c r="J21" s="26">
        <f>(Fevereiro!J22)-H21</f>
        <v>22595</v>
      </c>
    </row>
    <row r="22" spans="1:10" ht="13.5" customHeight="1" x14ac:dyDescent="0.25">
      <c r="A22" s="38" t="s">
        <v>39</v>
      </c>
      <c r="B22" s="34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f>9307.28+11270+616</f>
        <v>21193.279999999999</v>
      </c>
      <c r="I22" s="25">
        <v>45352</v>
      </c>
      <c r="J22" s="26">
        <f>(Fevereiro!J23)-H22</f>
        <v>1311627.1900000002</v>
      </c>
    </row>
    <row r="23" spans="1:10" ht="13.5" customHeight="1" x14ac:dyDescent="0.25">
      <c r="A23" s="38" t="s">
        <v>44</v>
      </c>
      <c r="B23" s="34" t="s">
        <v>45</v>
      </c>
      <c r="C23" s="34" t="s">
        <v>104</v>
      </c>
      <c r="D23" s="40" t="s">
        <v>84</v>
      </c>
      <c r="E23" s="5">
        <v>45351</v>
      </c>
      <c r="F23" s="26">
        <v>20217.599999999999</v>
      </c>
      <c r="G23" s="26">
        <v>20217.599999999999</v>
      </c>
      <c r="H23" s="31">
        <v>0</v>
      </c>
      <c r="I23" s="25">
        <v>45352</v>
      </c>
      <c r="J23" s="26">
        <f>(Fevereiro!J24)-H23</f>
        <v>20217.599999999999</v>
      </c>
    </row>
    <row r="24" spans="1:10" ht="13.5" customHeight="1" x14ac:dyDescent="0.25">
      <c r="A24" s="38" t="s">
        <v>48</v>
      </c>
      <c r="B24" s="34" t="s">
        <v>49</v>
      </c>
      <c r="C24" s="34" t="s">
        <v>125</v>
      </c>
      <c r="D24" s="40" t="s">
        <v>126</v>
      </c>
      <c r="E24" s="5">
        <v>45079</v>
      </c>
      <c r="F24" s="26">
        <v>6792000</v>
      </c>
      <c r="G24" s="26">
        <v>6792000</v>
      </c>
      <c r="H24" s="31">
        <v>6075.83</v>
      </c>
      <c r="I24" s="25">
        <v>45352</v>
      </c>
      <c r="J24" s="26">
        <f>(Fevereiro!J25)-H24</f>
        <v>6781304.4100000001</v>
      </c>
    </row>
    <row r="25" spans="1:10" ht="13.5" customHeight="1" x14ac:dyDescent="0.25">
      <c r="A25" s="38" t="s">
        <v>98</v>
      </c>
      <c r="B25" s="34" t="s">
        <v>99</v>
      </c>
      <c r="C25" s="34" t="s">
        <v>104</v>
      </c>
      <c r="D25" s="40" t="s">
        <v>87</v>
      </c>
      <c r="E25" s="5">
        <v>44952</v>
      </c>
      <c r="F25" s="26">
        <v>2640</v>
      </c>
      <c r="G25" s="26">
        <v>2640</v>
      </c>
      <c r="H25" s="27">
        <v>110</v>
      </c>
      <c r="I25" s="25">
        <v>45352</v>
      </c>
      <c r="J25" s="26">
        <f>(Fevereiro!J26)-H25</f>
        <v>1100</v>
      </c>
    </row>
    <row r="26" spans="1:10" s="50" customFormat="1" ht="13.5" customHeight="1" x14ac:dyDescent="0.25">
      <c r="A26" s="48" t="s">
        <v>89</v>
      </c>
      <c r="B26" s="44" t="s">
        <v>90</v>
      </c>
      <c r="C26" s="44" t="s">
        <v>104</v>
      </c>
      <c r="D26" s="55" t="s">
        <v>88</v>
      </c>
      <c r="E26" s="46">
        <v>45237</v>
      </c>
      <c r="F26" s="47">
        <v>54054</v>
      </c>
      <c r="G26" s="47">
        <v>54054</v>
      </c>
      <c r="H26" s="31">
        <v>4504.5</v>
      </c>
      <c r="I26" s="49">
        <v>45352</v>
      </c>
      <c r="J26" s="47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C1" workbookViewId="0">
      <selection activeCell="J14" sqref="J14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1274</v>
      </c>
      <c r="I5" s="25">
        <v>45383</v>
      </c>
      <c r="J5" s="29">
        <f>(Março!J5)-H5</f>
        <v>11430.820000000002</v>
      </c>
    </row>
    <row r="6" spans="1:10" x14ac:dyDescent="0.25">
      <c r="A6" s="38" t="s">
        <v>13</v>
      </c>
      <c r="B6" s="34" t="s">
        <v>14</v>
      </c>
      <c r="C6" s="34" t="s">
        <v>51</v>
      </c>
      <c r="D6" s="41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45383</v>
      </c>
      <c r="J6" s="29">
        <f>(Março!J6)-H6</f>
        <v>71789.599999999991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45383</v>
      </c>
      <c r="J7" s="29">
        <f>(Março!J7)-H7</f>
        <v>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26">
        <v>60072</v>
      </c>
      <c r="G8" s="26">
        <v>60072</v>
      </c>
      <c r="H8" s="26">
        <v>0</v>
      </c>
      <c r="I8" s="25">
        <v>45383</v>
      </c>
      <c r="J8" s="29">
        <f>(Março!J8)-H8</f>
        <v>0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45383</v>
      </c>
      <c r="J9" s="29">
        <f>(Março!J9)-H9</f>
        <v>28571.839999999997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1978.13</v>
      </c>
      <c r="I10" s="25">
        <v>45383</v>
      </c>
      <c r="J10" s="29">
        <f>(Março!J10)-H10</f>
        <v>26582.819999999996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5194.6499999999996</v>
      </c>
      <c r="I11" s="25">
        <v>45383</v>
      </c>
      <c r="J11" s="29">
        <f>(Março!J11)-H11</f>
        <v>111659.01000000001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10400.959999999999</v>
      </c>
      <c r="I12" s="25">
        <v>45383</v>
      </c>
      <c r="J12" s="29">
        <f>(Março!J12)-H12</f>
        <v>237323.89000000004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31656.1</v>
      </c>
      <c r="I13" s="25">
        <v>45383</v>
      </c>
      <c r="J13" s="29">
        <f>(Março!J13)-H13</f>
        <v>359752.03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42" t="s">
        <v>77</v>
      </c>
      <c r="E14" s="8">
        <v>45133</v>
      </c>
      <c r="F14" s="26">
        <v>11913072</v>
      </c>
      <c r="G14" s="32">
        <v>11913072</v>
      </c>
      <c r="H14" s="31">
        <v>280101</v>
      </c>
      <c r="I14" s="25">
        <v>45383</v>
      </c>
      <c r="J14" s="26">
        <f>(Março!J14)-H14</f>
        <v>9862575.2300000004</v>
      </c>
    </row>
    <row r="15" spans="1:10" x14ac:dyDescent="0.25">
      <c r="A15" s="38" t="s">
        <v>73</v>
      </c>
      <c r="B15" s="34" t="s">
        <v>31</v>
      </c>
      <c r="C15" s="34" t="s">
        <v>60</v>
      </c>
      <c r="D15" s="41" t="s">
        <v>79</v>
      </c>
      <c r="E15" s="5">
        <v>45043</v>
      </c>
      <c r="F15" s="26">
        <v>1013664.24</v>
      </c>
      <c r="G15" s="26">
        <v>1013664.24</v>
      </c>
      <c r="H15" s="31">
        <v>25509.86</v>
      </c>
      <c r="I15" s="25">
        <v>45383</v>
      </c>
      <c r="J15" s="26">
        <f>(Março!J15)-H15</f>
        <v>369308.19</v>
      </c>
    </row>
    <row r="16" spans="1:10" ht="13.5" customHeight="1" x14ac:dyDescent="0.25">
      <c r="A16" s="3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2500</v>
      </c>
      <c r="I16" s="25">
        <v>45383</v>
      </c>
      <c r="J16" s="26">
        <f>(Março!J16)-H16</f>
        <v>18472.819999999996</v>
      </c>
    </row>
    <row r="17" spans="1:10" ht="13.5" customHeight="1" x14ac:dyDescent="0.25">
      <c r="A17" s="3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83182.759999999995</v>
      </c>
      <c r="I17" s="25">
        <v>45383</v>
      </c>
      <c r="J17" s="26">
        <f>(Março!J17)-H17</f>
        <v>597372.87</v>
      </c>
    </row>
    <row r="18" spans="1:10" ht="13.5" customHeight="1" x14ac:dyDescent="0.25">
      <c r="A18" s="38" t="s">
        <v>105</v>
      </c>
      <c r="B18" s="34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14000</v>
      </c>
      <c r="I18" s="25">
        <v>45383</v>
      </c>
      <c r="J18" s="26">
        <f>(Março!J18)-H18</f>
        <v>56000</v>
      </c>
    </row>
    <row r="19" spans="1:10" ht="13.5" customHeight="1" x14ac:dyDescent="0.25">
      <c r="A19" s="38" t="s">
        <v>35</v>
      </c>
      <c r="B19" s="34" t="s">
        <v>36</v>
      </c>
      <c r="C19" s="34" t="s">
        <v>63</v>
      </c>
      <c r="D19" s="40" t="s">
        <v>80</v>
      </c>
      <c r="E19" s="5">
        <v>45104</v>
      </c>
      <c r="F19" s="26">
        <v>1348034.4</v>
      </c>
      <c r="G19" s="26">
        <v>1348034.4</v>
      </c>
      <c r="H19" s="27">
        <v>112336.2</v>
      </c>
      <c r="I19" s="25">
        <v>45383</v>
      </c>
      <c r="J19" s="26">
        <f>(Março!J19)-H19</f>
        <v>224672.40000000008</v>
      </c>
    </row>
    <row r="20" spans="1:10" s="50" customFormat="1" ht="13.5" customHeight="1" x14ac:dyDescent="0.25">
      <c r="A20" s="48" t="s">
        <v>37</v>
      </c>
      <c r="B20" s="44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7731.9</v>
      </c>
      <c r="I20" s="49">
        <v>45383</v>
      </c>
      <c r="J20" s="47">
        <f>(Março!J20)-H20</f>
        <v>14277.960000000001</v>
      </c>
    </row>
    <row r="21" spans="1:10" ht="13.5" customHeight="1" x14ac:dyDescent="0.25">
      <c r="A21" s="38" t="s">
        <v>39</v>
      </c>
      <c r="B21" s="34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417</v>
      </c>
      <c r="I21" s="25">
        <v>45383</v>
      </c>
      <c r="J21" s="26">
        <f>(Março!J21)-H21</f>
        <v>22178</v>
      </c>
    </row>
    <row r="22" spans="1:10" ht="13.5" customHeight="1" x14ac:dyDescent="0.25">
      <c r="A22" s="38" t="s">
        <v>39</v>
      </c>
      <c r="B22" s="34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v>616</v>
      </c>
      <c r="I22" s="25">
        <v>45383</v>
      </c>
      <c r="J22" s="26">
        <f>(Março!J22)-H22</f>
        <v>1311011.1900000002</v>
      </c>
    </row>
    <row r="23" spans="1:10" ht="13.5" customHeight="1" x14ac:dyDescent="0.25">
      <c r="A23" s="38" t="s">
        <v>44</v>
      </c>
      <c r="B23" s="34" t="s">
        <v>45</v>
      </c>
      <c r="C23" s="34" t="s">
        <v>104</v>
      </c>
      <c r="D23" s="40" t="s">
        <v>84</v>
      </c>
      <c r="E23" s="5">
        <v>45351</v>
      </c>
      <c r="F23" s="26">
        <v>20217.599999999999</v>
      </c>
      <c r="G23" s="26">
        <v>20217.599999999999</v>
      </c>
      <c r="H23" s="31">
        <v>1549.97</v>
      </c>
      <c r="I23" s="25">
        <v>45383</v>
      </c>
      <c r="J23" s="26">
        <f>(Março!J23)-H23</f>
        <v>18667.629999999997</v>
      </c>
    </row>
    <row r="24" spans="1:10" ht="13.5" customHeight="1" x14ac:dyDescent="0.25">
      <c r="A24" s="38" t="s">
        <v>48</v>
      </c>
      <c r="B24" s="34" t="s">
        <v>49</v>
      </c>
      <c r="C24" s="34" t="s">
        <v>125</v>
      </c>
      <c r="D24" s="40" t="s">
        <v>126</v>
      </c>
      <c r="E24" s="5">
        <v>45079</v>
      </c>
      <c r="F24" s="26">
        <v>6792000</v>
      </c>
      <c r="G24" s="26">
        <v>6792000</v>
      </c>
      <c r="H24" s="31">
        <v>8935.99</v>
      </c>
      <c r="I24" s="25">
        <v>45383</v>
      </c>
      <c r="J24" s="26">
        <f>(Março!J24)-H24</f>
        <v>6772368.4199999999</v>
      </c>
    </row>
    <row r="25" spans="1:10" ht="13.5" customHeight="1" x14ac:dyDescent="0.25">
      <c r="A25" s="38" t="s">
        <v>98</v>
      </c>
      <c r="B25" s="34" t="s">
        <v>99</v>
      </c>
      <c r="C25" s="34" t="s">
        <v>104</v>
      </c>
      <c r="D25" s="40" t="s">
        <v>87</v>
      </c>
      <c r="E25" s="5">
        <v>44952</v>
      </c>
      <c r="F25" s="26">
        <v>2640</v>
      </c>
      <c r="G25" s="26">
        <v>2640</v>
      </c>
      <c r="H25" s="27">
        <v>110</v>
      </c>
      <c r="I25" s="25">
        <v>45383</v>
      </c>
      <c r="J25" s="26">
        <f>(Março!J25)-H25</f>
        <v>990</v>
      </c>
    </row>
    <row r="26" spans="1:10" s="50" customFormat="1" ht="13.5" customHeight="1" x14ac:dyDescent="0.25">
      <c r="A26" s="48" t="s">
        <v>89</v>
      </c>
      <c r="B26" s="44" t="s">
        <v>90</v>
      </c>
      <c r="C26" s="44" t="s">
        <v>104</v>
      </c>
      <c r="D26" s="55" t="s">
        <v>88</v>
      </c>
      <c r="E26" s="46">
        <v>45237</v>
      </c>
      <c r="F26" s="47">
        <v>54054</v>
      </c>
      <c r="G26" s="47">
        <v>54054</v>
      </c>
      <c r="H26" s="31">
        <v>4504.5</v>
      </c>
      <c r="I26" s="49">
        <v>45383</v>
      </c>
      <c r="J26" s="47">
        <f>(Março!J26)-H26</f>
        <v>31525.5</v>
      </c>
    </row>
    <row r="27" spans="1:10" ht="13.5" customHeight="1" x14ac:dyDescent="0.25">
      <c r="A27" s="38" t="s">
        <v>91</v>
      </c>
      <c r="B27" s="34" t="s">
        <v>92</v>
      </c>
      <c r="C27" s="34" t="s">
        <v>93</v>
      </c>
      <c r="D27" s="40" t="s">
        <v>94</v>
      </c>
      <c r="E27" s="5">
        <v>45408</v>
      </c>
      <c r="F27" s="26">
        <v>43122.720000000001</v>
      </c>
      <c r="G27" s="26">
        <v>43122.720000000001</v>
      </c>
      <c r="H27" s="27">
        <v>0</v>
      </c>
      <c r="I27" s="25">
        <v>45383</v>
      </c>
      <c r="J27" s="47">
        <f>(F27)-H27</f>
        <v>43122.720000000001</v>
      </c>
    </row>
    <row r="28" spans="1:10" ht="13.5" customHeight="1" x14ac:dyDescent="0.25">
      <c r="A28" s="38" t="s">
        <v>96</v>
      </c>
      <c r="B28" s="34" t="s">
        <v>97</v>
      </c>
      <c r="C28" s="34" t="s">
        <v>95</v>
      </c>
      <c r="D28" s="40" t="s">
        <v>94</v>
      </c>
      <c r="E28" s="5">
        <v>45411</v>
      </c>
      <c r="F28" s="26">
        <v>12558</v>
      </c>
      <c r="G28" s="26">
        <v>12558</v>
      </c>
      <c r="H28" s="27">
        <v>0</v>
      </c>
      <c r="I28" s="25">
        <v>45383</v>
      </c>
      <c r="J28" s="47">
        <f>(F28)-H28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14" sqref="J14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1254.4000000000001</v>
      </c>
      <c r="I5" s="25">
        <v>45413</v>
      </c>
      <c r="J5" s="29">
        <f>(Abril!J5)-H5</f>
        <v>10176.420000000002</v>
      </c>
    </row>
    <row r="6" spans="1:10" x14ac:dyDescent="0.25">
      <c r="A6" s="38" t="s">
        <v>13</v>
      </c>
      <c r="B6" s="34" t="s">
        <v>14</v>
      </c>
      <c r="C6" s="34" t="s">
        <v>51</v>
      </c>
      <c r="D6" s="41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45413</v>
      </c>
      <c r="J6" s="29">
        <f>(Abril!J6)-H6</f>
        <v>62013.299999999988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45413</v>
      </c>
      <c r="J7" s="26">
        <f>F7-H7</f>
        <v>10340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26">
        <v>60072</v>
      </c>
      <c r="G8" s="26">
        <v>60072</v>
      </c>
      <c r="H8" s="26">
        <v>0</v>
      </c>
      <c r="I8" s="25">
        <v>45413</v>
      </c>
      <c r="J8" s="26">
        <f>(Abril!J8)-H8</f>
        <v>0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45413</v>
      </c>
      <c r="J9" s="26">
        <f>(Abril!J9)-H9</f>
        <v>25000.359999999997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1924.84</v>
      </c>
      <c r="I10" s="25">
        <v>45413</v>
      </c>
      <c r="J10" s="26">
        <f>(Abril!J10)-H10</f>
        <v>24657.979999999996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5227.32</v>
      </c>
      <c r="I11" s="25">
        <v>45413</v>
      </c>
      <c r="J11" s="26">
        <f>(Abril!J11)-H11</f>
        <v>106431.69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10400.959999999999</v>
      </c>
      <c r="I12" s="25">
        <v>45413</v>
      </c>
      <c r="J12" s="26">
        <f>(Abril!J12)-H12</f>
        <v>226922.93000000005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45413</v>
      </c>
      <c r="J13" s="26">
        <f>(Abril!J13)-H13</f>
        <v>343923.98000000004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42" t="s">
        <v>77</v>
      </c>
      <c r="E14" s="8">
        <v>45133</v>
      </c>
      <c r="F14" s="26">
        <v>11913072</v>
      </c>
      <c r="G14" s="32">
        <v>11913072</v>
      </c>
      <c r="H14" s="31">
        <v>281565.3</v>
      </c>
      <c r="I14" s="25">
        <v>45413</v>
      </c>
      <c r="J14" s="26">
        <f>(Abril!J14)-H14</f>
        <v>9581009.9299999997</v>
      </c>
    </row>
    <row r="15" spans="1:10" x14ac:dyDescent="0.25">
      <c r="A15" s="38" t="s">
        <v>73</v>
      </c>
      <c r="B15" s="34" t="s">
        <v>31</v>
      </c>
      <c r="C15" s="34" t="s">
        <v>60</v>
      </c>
      <c r="D15" s="41" t="s">
        <v>79</v>
      </c>
      <c r="E15" s="5">
        <v>45043</v>
      </c>
      <c r="F15" s="26">
        <v>1013664.24</v>
      </c>
      <c r="G15" s="26">
        <v>1013664.24</v>
      </c>
      <c r="H15" s="31">
        <v>25785.46</v>
      </c>
      <c r="I15" s="25">
        <v>45413</v>
      </c>
      <c r="J15" s="26">
        <f>(Abril!J15)-H15</f>
        <v>343522.73</v>
      </c>
    </row>
    <row r="16" spans="1:10" ht="13.5" customHeight="1" x14ac:dyDescent="0.25">
      <c r="A16" s="3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2000</v>
      </c>
      <c r="I16" s="25">
        <v>45413</v>
      </c>
      <c r="J16" s="26">
        <f>(Abril!J16)-H16</f>
        <v>16472.819999999996</v>
      </c>
    </row>
    <row r="17" spans="1:10" ht="13.5" customHeight="1" x14ac:dyDescent="0.25">
      <c r="A17" s="3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82340.600000000006</v>
      </c>
      <c r="I17" s="25">
        <v>45413</v>
      </c>
      <c r="J17" s="26">
        <f>(Abril!J17)-H17</f>
        <v>515032.27</v>
      </c>
    </row>
    <row r="18" spans="1:10" ht="13.5" customHeight="1" x14ac:dyDescent="0.25">
      <c r="A18" s="38" t="s">
        <v>105</v>
      </c>
      <c r="B18" s="34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14000</v>
      </c>
      <c r="I18" s="25">
        <v>45413</v>
      </c>
      <c r="J18" s="26">
        <f>(Abril!J18)-H18</f>
        <v>42000</v>
      </c>
    </row>
    <row r="19" spans="1:10" ht="13.5" customHeight="1" x14ac:dyDescent="0.25">
      <c r="A19" s="38" t="s">
        <v>35</v>
      </c>
      <c r="B19" s="34" t="s">
        <v>36</v>
      </c>
      <c r="C19" s="34" t="s">
        <v>63</v>
      </c>
      <c r="D19" s="40" t="s">
        <v>80</v>
      </c>
      <c r="E19" s="5">
        <v>45104</v>
      </c>
      <c r="F19" s="26">
        <v>1348034.4</v>
      </c>
      <c r="G19" s="26">
        <v>1348034.4</v>
      </c>
      <c r="H19" s="27">
        <v>112336.2</v>
      </c>
      <c r="I19" s="25">
        <v>45413</v>
      </c>
      <c r="J19" s="26">
        <f>(Abril!J19)-H19</f>
        <v>112336.20000000008</v>
      </c>
    </row>
    <row r="20" spans="1:10" s="50" customFormat="1" ht="13.5" customHeight="1" x14ac:dyDescent="0.25">
      <c r="A20" s="48" t="s">
        <v>37</v>
      </c>
      <c r="B20" s="44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3865.95</v>
      </c>
      <c r="I20" s="49">
        <v>45413</v>
      </c>
      <c r="J20" s="47">
        <f>(Abril!J20)-H20</f>
        <v>10412.010000000002</v>
      </c>
    </row>
    <row r="21" spans="1:10" ht="13.5" customHeight="1" x14ac:dyDescent="0.25">
      <c r="A21" s="38" t="s">
        <v>39</v>
      </c>
      <c r="B21" s="34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417</v>
      </c>
      <c r="I21" s="25">
        <v>45413</v>
      </c>
      <c r="J21" s="26">
        <f>(Abril!J21)-H21</f>
        <v>21761</v>
      </c>
    </row>
    <row r="22" spans="1:10" ht="13.5" customHeight="1" x14ac:dyDescent="0.25">
      <c r="A22" s="38" t="s">
        <v>39</v>
      </c>
      <c r="B22" s="34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f>11718+616</f>
        <v>12334</v>
      </c>
      <c r="I22" s="25">
        <v>45413</v>
      </c>
      <c r="J22" s="26">
        <f>(Abril!J22)-H22</f>
        <v>1298677.1900000002</v>
      </c>
    </row>
    <row r="23" spans="1:10" ht="13.5" customHeight="1" x14ac:dyDescent="0.25">
      <c r="A23" s="38" t="s">
        <v>44</v>
      </c>
      <c r="B23" s="34" t="s">
        <v>45</v>
      </c>
      <c r="C23" s="34" t="s">
        <v>104</v>
      </c>
      <c r="D23" s="40" t="s">
        <v>84</v>
      </c>
      <c r="E23" s="5">
        <v>45351</v>
      </c>
      <c r="F23" s="26">
        <v>20217.599999999999</v>
      </c>
      <c r="G23" s="26">
        <v>20217.599999999999</v>
      </c>
      <c r="H23" s="31">
        <v>1583.66</v>
      </c>
      <c r="I23" s="25">
        <v>45413</v>
      </c>
      <c r="J23" s="26">
        <f>(Abril!J23)-H23</f>
        <v>17083.969999999998</v>
      </c>
    </row>
    <row r="24" spans="1:10" ht="13.5" customHeight="1" x14ac:dyDescent="0.25">
      <c r="A24" s="38" t="s">
        <v>48</v>
      </c>
      <c r="B24" s="34" t="s">
        <v>49</v>
      </c>
      <c r="C24" s="34" t="s">
        <v>125</v>
      </c>
      <c r="D24" s="40" t="s">
        <v>126</v>
      </c>
      <c r="E24" s="5">
        <v>45079</v>
      </c>
      <c r="F24" s="26">
        <v>6792000</v>
      </c>
      <c r="G24" s="26">
        <v>6792000</v>
      </c>
      <c r="H24" s="31">
        <v>13129.29</v>
      </c>
      <c r="I24" s="25">
        <v>45413</v>
      </c>
      <c r="J24" s="26">
        <f>(Abril!J24)-H24</f>
        <v>6759239.1299999999</v>
      </c>
    </row>
    <row r="25" spans="1:10" ht="13.5" customHeight="1" x14ac:dyDescent="0.25">
      <c r="A25" s="38" t="s">
        <v>98</v>
      </c>
      <c r="B25" s="34" t="s">
        <v>99</v>
      </c>
      <c r="C25" s="34" t="s">
        <v>104</v>
      </c>
      <c r="D25" s="40" t="s">
        <v>87</v>
      </c>
      <c r="E25" s="5">
        <v>44952</v>
      </c>
      <c r="F25" s="26">
        <v>2640</v>
      </c>
      <c r="G25" s="26">
        <v>2640</v>
      </c>
      <c r="H25" s="27">
        <v>110</v>
      </c>
      <c r="I25" s="25">
        <v>45413</v>
      </c>
      <c r="J25" s="26">
        <f>(Abril!J25)-H25</f>
        <v>880</v>
      </c>
    </row>
    <row r="26" spans="1:10" s="50" customFormat="1" ht="13.5" customHeight="1" x14ac:dyDescent="0.25">
      <c r="A26" s="48" t="s">
        <v>89</v>
      </c>
      <c r="B26" s="44" t="s">
        <v>90</v>
      </c>
      <c r="C26" s="44" t="s">
        <v>104</v>
      </c>
      <c r="D26" s="55" t="s">
        <v>88</v>
      </c>
      <c r="E26" s="46">
        <v>45237</v>
      </c>
      <c r="F26" s="47">
        <v>54054</v>
      </c>
      <c r="G26" s="47">
        <v>54054</v>
      </c>
      <c r="H26" s="31">
        <v>4504.5</v>
      </c>
      <c r="I26" s="49">
        <v>45413</v>
      </c>
      <c r="J26" s="47">
        <f>(Abril!J26)-H26</f>
        <v>27021</v>
      </c>
    </row>
    <row r="27" spans="1:10" ht="13.5" customHeight="1" x14ac:dyDescent="0.25">
      <c r="A27" s="38" t="s">
        <v>91</v>
      </c>
      <c r="B27" s="34" t="s">
        <v>92</v>
      </c>
      <c r="C27" s="34" t="s">
        <v>93</v>
      </c>
      <c r="D27" s="40" t="s">
        <v>94</v>
      </c>
      <c r="E27" s="5">
        <v>45408</v>
      </c>
      <c r="F27" s="26">
        <v>43122.720000000001</v>
      </c>
      <c r="G27" s="26">
        <v>43122.720000000001</v>
      </c>
      <c r="H27" s="31">
        <v>0</v>
      </c>
      <c r="I27" s="25">
        <v>45413</v>
      </c>
      <c r="J27" s="26">
        <f>G27-0</f>
        <v>43122.720000000001</v>
      </c>
    </row>
    <row r="28" spans="1:10" ht="13.5" customHeight="1" x14ac:dyDescent="0.25">
      <c r="A28" s="38" t="s">
        <v>96</v>
      </c>
      <c r="B28" s="34" t="s">
        <v>97</v>
      </c>
      <c r="C28" s="34" t="s">
        <v>95</v>
      </c>
      <c r="D28" s="40" t="s">
        <v>94</v>
      </c>
      <c r="E28" s="5">
        <v>45411</v>
      </c>
      <c r="F28" s="26">
        <v>12558</v>
      </c>
      <c r="G28" s="26">
        <v>12558</v>
      </c>
      <c r="H28" s="27">
        <v>0</v>
      </c>
      <c r="I28" s="25">
        <v>45413</v>
      </c>
      <c r="J28" s="26">
        <f>G28-0</f>
        <v>12558</v>
      </c>
    </row>
    <row r="29" spans="1:10" ht="13.5" customHeight="1" x14ac:dyDescent="0.25">
      <c r="A29" s="21"/>
      <c r="B29" s="21"/>
      <c r="C29" s="21"/>
      <c r="D29" s="21"/>
      <c r="E29" s="22"/>
      <c r="F29" s="23"/>
      <c r="G29" s="23"/>
      <c r="H29" s="24"/>
      <c r="I29" s="21"/>
      <c r="J29" s="3"/>
    </row>
    <row r="30" spans="1:10" ht="13.5" customHeight="1" x14ac:dyDescent="0.25">
      <c r="A30" s="21"/>
      <c r="B30" s="21"/>
      <c r="C30" s="21"/>
      <c r="D30" s="21"/>
      <c r="E30" s="22"/>
      <c r="F30" s="23"/>
      <c r="G30" s="23"/>
      <c r="H30" s="24"/>
      <c r="I30" s="21"/>
      <c r="J30" s="3"/>
    </row>
    <row r="31" spans="1:10" ht="13.5" customHeight="1" x14ac:dyDescent="0.25">
      <c r="A31" s="21"/>
      <c r="B31" s="21"/>
      <c r="C31" s="21"/>
      <c r="D31" s="21"/>
      <c r="E31" s="22"/>
      <c r="F31" s="23"/>
      <c r="G31" s="23"/>
      <c r="H31" s="24"/>
      <c r="I31" s="21"/>
      <c r="J31" s="3"/>
    </row>
    <row r="32" spans="1:10" ht="13.5" customHeight="1" x14ac:dyDescent="0.25">
      <c r="A32" s="21"/>
      <c r="B32" s="21"/>
      <c r="C32" s="21"/>
      <c r="D32" s="21"/>
      <c r="E32" s="22"/>
      <c r="F32" s="23"/>
      <c r="G32" s="23"/>
      <c r="H32" s="24"/>
      <c r="I32" s="21"/>
      <c r="J32" s="3"/>
    </row>
    <row r="33" spans="1:10" ht="13.5" customHeight="1" x14ac:dyDescent="0.25">
      <c r="A33" s="21"/>
      <c r="B33" s="21"/>
      <c r="C33" s="21"/>
      <c r="D33" s="21"/>
      <c r="E33" s="22"/>
      <c r="F33" s="23"/>
      <c r="G33" s="23"/>
      <c r="H33" s="24"/>
      <c r="I33" s="21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1" workbookViewId="0">
      <selection activeCell="J14" sqref="J14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1244.5999999999999</v>
      </c>
      <c r="I5" s="25">
        <v>45444</v>
      </c>
      <c r="J5" s="29">
        <f>(Maio!J5)-H5</f>
        <v>8931.8200000000015</v>
      </c>
    </row>
    <row r="6" spans="1:10" x14ac:dyDescent="0.25">
      <c r="A6" s="38" t="s">
        <v>13</v>
      </c>
      <c r="B6" s="34" t="s">
        <v>14</v>
      </c>
      <c r="C6" s="34" t="s">
        <v>51</v>
      </c>
      <c r="D6" s="41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45444</v>
      </c>
      <c r="J6" s="29">
        <f>(Maio!J6)-H6</f>
        <v>52236.999999999985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45444</v>
      </c>
      <c r="J7" s="29">
        <f>(Maio!J7)-H7</f>
        <v>9400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26">
        <v>60072</v>
      </c>
      <c r="G8" s="26">
        <v>60072</v>
      </c>
      <c r="H8" s="26">
        <v>0</v>
      </c>
      <c r="I8" s="25">
        <v>45444</v>
      </c>
      <c r="J8" s="29">
        <f>(Maio!J8)-H8</f>
        <v>0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45444</v>
      </c>
      <c r="J9" s="29">
        <f>(Maio!J9)-H9</f>
        <v>21428.879999999997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1802.61</v>
      </c>
      <c r="I10" s="25">
        <v>45444</v>
      </c>
      <c r="J10" s="29">
        <f>(Maio!J10)-H10</f>
        <v>22855.369999999995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5227.32</v>
      </c>
      <c r="I11" s="25">
        <v>45444</v>
      </c>
      <c r="J11" s="29">
        <f>(Maio!J11)-H11</f>
        <v>101204.37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10400.959999999999</v>
      </c>
      <c r="I12" s="25">
        <v>45444</v>
      </c>
      <c r="J12" s="29">
        <f>(Maio!J12)-H12</f>
        <v>216521.97000000006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45444</v>
      </c>
      <c r="J13" s="29">
        <f>(Maio!J13)-H13</f>
        <v>328095.93000000005</v>
      </c>
    </row>
    <row r="14" spans="1:10" ht="13.5" customHeight="1" x14ac:dyDescent="0.25">
      <c r="A14" s="38" t="s">
        <v>29</v>
      </c>
      <c r="B14" s="34" t="s">
        <v>30</v>
      </c>
      <c r="C14" s="36" t="s">
        <v>59</v>
      </c>
      <c r="D14" s="42" t="s">
        <v>77</v>
      </c>
      <c r="E14" s="8">
        <v>45133</v>
      </c>
      <c r="F14" s="26">
        <v>11913072</v>
      </c>
      <c r="G14" s="32">
        <v>11913072</v>
      </c>
      <c r="H14" s="31">
        <v>286614.8</v>
      </c>
      <c r="I14" s="25">
        <v>45444</v>
      </c>
      <c r="J14" s="29">
        <f>(Maio!J14)-H14</f>
        <v>9294395.129999999</v>
      </c>
    </row>
    <row r="15" spans="1:10" x14ac:dyDescent="0.25">
      <c r="A15" s="38" t="s">
        <v>73</v>
      </c>
      <c r="B15" s="44" t="s">
        <v>31</v>
      </c>
      <c r="C15" s="44" t="s">
        <v>60</v>
      </c>
      <c r="D15" s="45" t="s">
        <v>79</v>
      </c>
      <c r="E15" s="46">
        <v>45043</v>
      </c>
      <c r="F15" s="47">
        <v>1013664.24</v>
      </c>
      <c r="G15" s="47">
        <v>1013664.24</v>
      </c>
      <c r="H15" s="31">
        <v>53289.56</v>
      </c>
      <c r="I15" s="25">
        <v>45444</v>
      </c>
      <c r="J15" s="29">
        <f>(Maio!J15)-H15</f>
        <v>290233.17</v>
      </c>
    </row>
    <row r="16" spans="1:10" ht="13.5" customHeight="1" x14ac:dyDescent="0.25">
      <c r="A16" s="3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1860</v>
      </c>
      <c r="I16" s="25">
        <v>45444</v>
      </c>
      <c r="J16" s="29">
        <f>(Maio!J16)-H16</f>
        <v>14612.819999999996</v>
      </c>
    </row>
    <row r="17" spans="1:10" ht="13.5" customHeight="1" x14ac:dyDescent="0.25">
      <c r="A17" s="3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147085.44</v>
      </c>
      <c r="I17" s="25">
        <v>45444</v>
      </c>
      <c r="J17" s="29">
        <f>(Maio!J17)-H17</f>
        <v>367946.83</v>
      </c>
    </row>
    <row r="18" spans="1:10" ht="13.5" customHeight="1" x14ac:dyDescent="0.25">
      <c r="A18" s="38" t="s">
        <v>105</v>
      </c>
      <c r="B18" s="34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14000</v>
      </c>
      <c r="I18" s="25">
        <v>45444</v>
      </c>
      <c r="J18" s="29">
        <f>(Maio!J18)-H18</f>
        <v>28000</v>
      </c>
    </row>
    <row r="19" spans="1:10" ht="13.5" customHeight="1" x14ac:dyDescent="0.25">
      <c r="A19" s="38" t="s">
        <v>35</v>
      </c>
      <c r="B19" s="34" t="s">
        <v>36</v>
      </c>
      <c r="C19" s="34" t="s">
        <v>63</v>
      </c>
      <c r="D19" s="40" t="s">
        <v>80</v>
      </c>
      <c r="E19" s="5">
        <v>45104</v>
      </c>
      <c r="F19" s="26">
        <v>1348034.4</v>
      </c>
      <c r="G19" s="26">
        <v>1348034.4</v>
      </c>
      <c r="H19" s="27">
        <v>112336.2</v>
      </c>
      <c r="I19" s="25">
        <v>45444</v>
      </c>
      <c r="J19" s="29">
        <f>(Maio!J19)-H19</f>
        <v>0</v>
      </c>
    </row>
    <row r="20" spans="1:10" s="50" customFormat="1" ht="13.5" customHeight="1" x14ac:dyDescent="0.25">
      <c r="A20" s="48" t="s">
        <v>37</v>
      </c>
      <c r="B20" s="44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3865.95</v>
      </c>
      <c r="I20" s="49">
        <v>45444</v>
      </c>
      <c r="J20" s="54">
        <f>(Maio!J20)-H20</f>
        <v>6546.0600000000022</v>
      </c>
    </row>
    <row r="21" spans="1:10" ht="13.5" customHeight="1" x14ac:dyDescent="0.25">
      <c r="A21" s="38" t="s">
        <v>39</v>
      </c>
      <c r="B21" s="34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417</v>
      </c>
      <c r="I21" s="25">
        <v>45444</v>
      </c>
      <c r="J21" s="29">
        <f>(Maio!J21)-H21</f>
        <v>21344</v>
      </c>
    </row>
    <row r="22" spans="1:10" ht="13.5" customHeight="1" x14ac:dyDescent="0.25">
      <c r="A22" s="38" t="s">
        <v>39</v>
      </c>
      <c r="B22" s="34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f>11718+616</f>
        <v>12334</v>
      </c>
      <c r="I22" s="25">
        <v>45444</v>
      </c>
      <c r="J22" s="29">
        <f>(Maio!J22)-H22</f>
        <v>1286343.1900000002</v>
      </c>
    </row>
    <row r="23" spans="1:10" ht="13.5" customHeight="1" x14ac:dyDescent="0.25">
      <c r="A23" s="38" t="s">
        <v>42</v>
      </c>
      <c r="B23" s="34" t="s">
        <v>43</v>
      </c>
      <c r="C23" s="34" t="s">
        <v>65</v>
      </c>
      <c r="D23" s="40" t="s">
        <v>83</v>
      </c>
      <c r="E23" s="5">
        <v>45462</v>
      </c>
      <c r="F23" s="26">
        <v>39600</v>
      </c>
      <c r="G23" s="26">
        <v>39600</v>
      </c>
      <c r="H23" s="31">
        <v>0</v>
      </c>
      <c r="I23" s="25">
        <v>45444</v>
      </c>
      <c r="J23" s="26">
        <f>G23-0</f>
        <v>39600</v>
      </c>
    </row>
    <row r="24" spans="1:10" ht="13.5" customHeight="1" x14ac:dyDescent="0.25">
      <c r="A24" s="38" t="s">
        <v>44</v>
      </c>
      <c r="B24" s="34" t="s">
        <v>45</v>
      </c>
      <c r="C24" s="34" t="s">
        <v>104</v>
      </c>
      <c r="D24" s="40" t="s">
        <v>84</v>
      </c>
      <c r="E24" s="5">
        <v>45351</v>
      </c>
      <c r="F24" s="26">
        <v>20217.599999999999</v>
      </c>
      <c r="G24" s="26">
        <v>20217.599999999999</v>
      </c>
      <c r="H24" s="31">
        <v>1583.66</v>
      </c>
      <c r="I24" s="25">
        <v>45444</v>
      </c>
      <c r="J24" s="26">
        <f>(Maio!J23)-H24</f>
        <v>15500.309999999998</v>
      </c>
    </row>
    <row r="25" spans="1:10" ht="13.5" customHeight="1" x14ac:dyDescent="0.25">
      <c r="A25" s="38" t="s">
        <v>46</v>
      </c>
      <c r="B25" s="34" t="s">
        <v>47</v>
      </c>
      <c r="C25" s="34" t="s">
        <v>104</v>
      </c>
      <c r="D25" s="43" t="s">
        <v>85</v>
      </c>
      <c r="E25" s="52">
        <v>45449</v>
      </c>
      <c r="F25" s="26">
        <v>4320</v>
      </c>
      <c r="G25" s="26">
        <v>4320</v>
      </c>
      <c r="H25" s="31">
        <v>0</v>
      </c>
      <c r="I25" s="25">
        <v>45444</v>
      </c>
      <c r="J25" s="26">
        <f>G25-0</f>
        <v>4320</v>
      </c>
    </row>
    <row r="26" spans="1:10" ht="13.5" customHeight="1" x14ac:dyDescent="0.25">
      <c r="A26" s="38" t="s">
        <v>48</v>
      </c>
      <c r="B26" s="34" t="s">
        <v>49</v>
      </c>
      <c r="C26" s="34" t="s">
        <v>125</v>
      </c>
      <c r="D26" s="40" t="s">
        <v>126</v>
      </c>
      <c r="E26" s="5">
        <v>45079</v>
      </c>
      <c r="F26" s="26">
        <v>6792000</v>
      </c>
      <c r="G26" s="26">
        <v>6792000</v>
      </c>
      <c r="H26" s="31">
        <v>7920.04</v>
      </c>
      <c r="I26" s="25">
        <v>45444</v>
      </c>
      <c r="J26" s="26">
        <f>(Maio!J24)-H26</f>
        <v>6751319.0899999999</v>
      </c>
    </row>
    <row r="27" spans="1:10" ht="13.5" customHeight="1" x14ac:dyDescent="0.25">
      <c r="A27" s="38" t="s">
        <v>98</v>
      </c>
      <c r="B27" s="34" t="s">
        <v>99</v>
      </c>
      <c r="C27" s="34" t="s">
        <v>104</v>
      </c>
      <c r="D27" s="40" t="s">
        <v>87</v>
      </c>
      <c r="E27" s="5">
        <v>44952</v>
      </c>
      <c r="F27" s="26">
        <v>2640</v>
      </c>
      <c r="G27" s="26">
        <v>2640</v>
      </c>
      <c r="H27" s="27">
        <v>110</v>
      </c>
      <c r="I27" s="25">
        <v>45444</v>
      </c>
      <c r="J27" s="26">
        <f>(Maio!J25)-H27</f>
        <v>770</v>
      </c>
    </row>
    <row r="28" spans="1:10" s="50" customFormat="1" ht="13.5" customHeight="1" x14ac:dyDescent="0.25">
      <c r="A28" s="48" t="s">
        <v>89</v>
      </c>
      <c r="B28" s="44" t="s">
        <v>90</v>
      </c>
      <c r="C28" s="44" t="s">
        <v>104</v>
      </c>
      <c r="D28" s="55" t="s">
        <v>88</v>
      </c>
      <c r="E28" s="46">
        <v>45237</v>
      </c>
      <c r="F28" s="47">
        <v>54054</v>
      </c>
      <c r="G28" s="47">
        <v>54054</v>
      </c>
      <c r="H28" s="31">
        <v>4504.5</v>
      </c>
      <c r="I28" s="49">
        <v>45444</v>
      </c>
      <c r="J28" s="47">
        <f>(Maio!J26)-H28</f>
        <v>22516.5</v>
      </c>
    </row>
    <row r="29" spans="1:10" ht="13.5" customHeight="1" x14ac:dyDescent="0.25">
      <c r="A29" s="38" t="s">
        <v>91</v>
      </c>
      <c r="B29" s="34" t="s">
        <v>92</v>
      </c>
      <c r="C29" s="34" t="s">
        <v>93</v>
      </c>
      <c r="D29" s="40" t="s">
        <v>94</v>
      </c>
      <c r="E29" s="5">
        <v>45408</v>
      </c>
      <c r="F29" s="26">
        <v>43122.720000000001</v>
      </c>
      <c r="G29" s="26">
        <v>43122.720000000001</v>
      </c>
      <c r="H29" s="31">
        <v>3720.95</v>
      </c>
      <c r="I29" s="25">
        <v>45444</v>
      </c>
      <c r="J29" s="26">
        <f>(Maio!J27)-H29</f>
        <v>39401.770000000004</v>
      </c>
    </row>
    <row r="30" spans="1:10" ht="13.5" customHeight="1" x14ac:dyDescent="0.25">
      <c r="A30" s="38" t="s">
        <v>96</v>
      </c>
      <c r="B30" s="34" t="s">
        <v>97</v>
      </c>
      <c r="C30" s="34" t="s">
        <v>95</v>
      </c>
      <c r="D30" s="40" t="s">
        <v>94</v>
      </c>
      <c r="E30" s="5">
        <v>45411</v>
      </c>
      <c r="F30" s="26">
        <v>12558</v>
      </c>
      <c r="G30" s="26">
        <v>12558</v>
      </c>
      <c r="H30" s="31">
        <v>885.5</v>
      </c>
      <c r="I30" s="25">
        <v>45444</v>
      </c>
      <c r="J30" s="26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opLeftCell="B1" workbookViewId="0">
      <selection activeCell="J14" sqref="J14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117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37" t="s">
        <v>11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1244.5999999999999</v>
      </c>
      <c r="I5" s="25">
        <v>45474</v>
      </c>
      <c r="J5" s="29">
        <f>(Junho!J5)-H5</f>
        <v>7687.2200000000012</v>
      </c>
    </row>
    <row r="6" spans="1:10" ht="13.5" customHeight="1" x14ac:dyDescent="0.25">
      <c r="A6" s="38" t="s">
        <v>13</v>
      </c>
      <c r="B6" s="34" t="s">
        <v>14</v>
      </c>
      <c r="C6" s="34" t="s">
        <v>51</v>
      </c>
      <c r="D6" s="40" t="s">
        <v>68</v>
      </c>
      <c r="E6" s="28">
        <v>43745</v>
      </c>
      <c r="F6" s="29">
        <v>150000</v>
      </c>
      <c r="G6" s="29">
        <v>150000</v>
      </c>
      <c r="H6" s="30">
        <v>9776.2999999999993</v>
      </c>
      <c r="I6" s="25">
        <v>45474</v>
      </c>
      <c r="J6" s="29">
        <f>(Junho!J6)-H6</f>
        <v>42460.699999999983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45474</v>
      </c>
      <c r="J7" s="29">
        <f>(Junho!J7)-H7</f>
        <v>8460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51">
        <v>50000</v>
      </c>
      <c r="G8" s="47">
        <v>50000</v>
      </c>
      <c r="H8" s="26">
        <v>0</v>
      </c>
      <c r="I8" s="25">
        <v>45474</v>
      </c>
      <c r="J8" s="29">
        <f>G8-H8</f>
        <v>50000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45474</v>
      </c>
      <c r="J9" s="29">
        <f>(Junho!J9)-H9</f>
        <v>17857.399999999998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1971.85</v>
      </c>
      <c r="I10" s="25">
        <v>45474</v>
      </c>
      <c r="J10" s="29">
        <f>(Junho!J10)-H10</f>
        <v>20883.519999999997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7245.11</v>
      </c>
      <c r="I11" s="25">
        <v>45474</v>
      </c>
      <c r="J11" s="29">
        <f>(Junho!J11)-H11</f>
        <v>93959.26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14134.38</v>
      </c>
      <c r="I12" s="25">
        <v>45474</v>
      </c>
      <c r="J12" s="29">
        <f>(Junho!J12)-H12</f>
        <v>202387.59000000005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45474</v>
      </c>
      <c r="J13" s="29">
        <f>(Junho!J13)-H13</f>
        <v>312267.88000000006</v>
      </c>
    </row>
    <row r="14" spans="1:10" ht="13.5" customHeight="1" x14ac:dyDescent="0.25">
      <c r="A14" s="48" t="s">
        <v>29</v>
      </c>
      <c r="B14" s="34" t="s">
        <v>30</v>
      </c>
      <c r="C14" s="36" t="s">
        <v>59</v>
      </c>
      <c r="D14" s="42" t="s">
        <v>77</v>
      </c>
      <c r="E14" s="8" t="s">
        <v>78</v>
      </c>
      <c r="F14" s="26">
        <v>11913072</v>
      </c>
      <c r="G14" s="32">
        <v>11913072</v>
      </c>
      <c r="H14" s="31">
        <v>327467</v>
      </c>
      <c r="I14" s="25">
        <v>45474</v>
      </c>
      <c r="J14" s="29">
        <f>(Junho!J14)-H14</f>
        <v>8966928.129999999</v>
      </c>
    </row>
    <row r="15" spans="1:10" ht="13.5" customHeight="1" x14ac:dyDescent="0.25">
      <c r="A15" s="48" t="s">
        <v>73</v>
      </c>
      <c r="B15" s="34" t="s">
        <v>31</v>
      </c>
      <c r="C15" s="34" t="s">
        <v>60</v>
      </c>
      <c r="D15" s="40" t="s">
        <v>79</v>
      </c>
      <c r="E15" s="5">
        <v>45043</v>
      </c>
      <c r="F15" s="26">
        <v>1013664.24</v>
      </c>
      <c r="G15" s="26">
        <v>1013664.24</v>
      </c>
      <c r="H15" s="31">
        <v>26598.97</v>
      </c>
      <c r="I15" s="25">
        <v>45474</v>
      </c>
      <c r="J15" s="29">
        <f>(Junho!J15)-H15</f>
        <v>263634.19999999995</v>
      </c>
    </row>
    <row r="16" spans="1:10" ht="13.5" customHeight="1" x14ac:dyDescent="0.25">
      <c r="A16" s="4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2000</v>
      </c>
      <c r="I16" s="25">
        <v>45474</v>
      </c>
      <c r="J16" s="29">
        <f>(Junho!J16)-H16</f>
        <v>12612.819999999996</v>
      </c>
    </row>
    <row r="17" spans="1:10" ht="13.5" customHeight="1" x14ac:dyDescent="0.25">
      <c r="A17" s="4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75538.66</v>
      </c>
      <c r="I17" s="25">
        <v>45474</v>
      </c>
      <c r="J17" s="29">
        <f>(Junho!J17)-H17</f>
        <v>292408.17000000004</v>
      </c>
    </row>
    <row r="18" spans="1:10" ht="13.5" customHeight="1" x14ac:dyDescent="0.25">
      <c r="A18" s="48" t="s">
        <v>105</v>
      </c>
      <c r="B18" s="34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14476</v>
      </c>
      <c r="I18" s="25">
        <v>45474</v>
      </c>
      <c r="J18" s="29">
        <f>(Junho!J18)-H18</f>
        <v>13524</v>
      </c>
    </row>
    <row r="19" spans="1:10" ht="13.5" customHeight="1" x14ac:dyDescent="0.25">
      <c r="A19" s="48" t="s">
        <v>35</v>
      </c>
      <c r="B19" s="34" t="s">
        <v>36</v>
      </c>
      <c r="C19" s="34" t="s">
        <v>63</v>
      </c>
      <c r="D19" s="40" t="s">
        <v>80</v>
      </c>
      <c r="E19" s="5">
        <v>45104</v>
      </c>
      <c r="F19" s="51">
        <v>1397776.8</v>
      </c>
      <c r="G19" s="26">
        <v>1348034.4</v>
      </c>
      <c r="H19" s="31">
        <v>112336.2</v>
      </c>
      <c r="I19" s="25">
        <v>45474</v>
      </c>
      <c r="J19" s="29">
        <f>(F19)-H19</f>
        <v>1285440.6000000001</v>
      </c>
    </row>
    <row r="20" spans="1:10" s="50" customFormat="1" ht="13.5" customHeight="1" x14ac:dyDescent="0.25">
      <c r="A20" s="48" t="s">
        <v>37</v>
      </c>
      <c r="B20" s="44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0</v>
      </c>
      <c r="I20" s="49">
        <v>45474</v>
      </c>
      <c r="J20" s="54">
        <f>(Junho!J20)-H20</f>
        <v>6546.0600000000022</v>
      </c>
    </row>
    <row r="21" spans="1:10" ht="13.5" customHeight="1" x14ac:dyDescent="0.25">
      <c r="A21" s="48" t="s">
        <v>39</v>
      </c>
      <c r="B21" s="34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417</v>
      </c>
      <c r="I21" s="25">
        <v>45474</v>
      </c>
      <c r="J21" s="29">
        <f>(Junho!J21)-H21</f>
        <v>20927</v>
      </c>
    </row>
    <row r="22" spans="1:10" ht="13.5" customHeight="1" x14ac:dyDescent="0.25">
      <c r="A22" s="48" t="s">
        <v>39</v>
      </c>
      <c r="B22" s="34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v>12334</v>
      </c>
      <c r="I22" s="25">
        <v>45474</v>
      </c>
      <c r="J22" s="29">
        <f>(Junho!J22)-H22</f>
        <v>1274009.1900000002</v>
      </c>
    </row>
    <row r="23" spans="1:10" ht="13.5" customHeight="1" x14ac:dyDescent="0.25">
      <c r="A23" s="38" t="s">
        <v>42</v>
      </c>
      <c r="B23" s="34" t="s">
        <v>43</v>
      </c>
      <c r="C23" s="34" t="s">
        <v>65</v>
      </c>
      <c r="D23" s="40" t="s">
        <v>83</v>
      </c>
      <c r="E23" s="5">
        <v>45462</v>
      </c>
      <c r="F23" s="26">
        <v>39600</v>
      </c>
      <c r="G23" s="26">
        <v>39600</v>
      </c>
      <c r="H23" s="31">
        <v>3300</v>
      </c>
      <c r="I23" s="25">
        <v>45474</v>
      </c>
      <c r="J23" s="29">
        <f>(Junho!J23)-H23</f>
        <v>36300</v>
      </c>
    </row>
    <row r="24" spans="1:10" ht="13.5" customHeight="1" x14ac:dyDescent="0.25">
      <c r="A24" s="38" t="s">
        <v>44</v>
      </c>
      <c r="B24" s="34" t="s">
        <v>45</v>
      </c>
      <c r="C24" s="34" t="s">
        <v>104</v>
      </c>
      <c r="D24" s="40" t="s">
        <v>84</v>
      </c>
      <c r="E24" s="5">
        <v>45351</v>
      </c>
      <c r="F24" s="26">
        <v>20217.599999999999</v>
      </c>
      <c r="G24" s="26">
        <v>20217.599999999999</v>
      </c>
      <c r="H24" s="31">
        <v>1583.66</v>
      </c>
      <c r="I24" s="25">
        <v>45474</v>
      </c>
      <c r="J24" s="29">
        <f>(Junho!J24)-H24</f>
        <v>13916.649999999998</v>
      </c>
    </row>
    <row r="25" spans="1:10" ht="13.5" customHeight="1" x14ac:dyDescent="0.25">
      <c r="A25" s="38" t="s">
        <v>46</v>
      </c>
      <c r="B25" s="34" t="s">
        <v>47</v>
      </c>
      <c r="C25" s="34" t="s">
        <v>104</v>
      </c>
      <c r="D25" s="43" t="s">
        <v>85</v>
      </c>
      <c r="E25" s="4">
        <v>45449</v>
      </c>
      <c r="F25" s="26">
        <v>4320</v>
      </c>
      <c r="G25" s="26">
        <v>4320</v>
      </c>
      <c r="H25" s="31">
        <v>320</v>
      </c>
      <c r="I25" s="25">
        <v>45474</v>
      </c>
      <c r="J25" s="29">
        <f>(Junho!J25)-H25</f>
        <v>4000</v>
      </c>
    </row>
    <row r="26" spans="1:10" ht="13.5" customHeight="1" x14ac:dyDescent="0.25">
      <c r="A26" s="38" t="s">
        <v>98</v>
      </c>
      <c r="B26" s="34" t="s">
        <v>99</v>
      </c>
      <c r="C26" s="34" t="s">
        <v>104</v>
      </c>
      <c r="D26" s="40" t="s">
        <v>87</v>
      </c>
      <c r="E26" s="5">
        <v>44952</v>
      </c>
      <c r="F26" s="26">
        <v>2640</v>
      </c>
      <c r="G26" s="26">
        <v>2640</v>
      </c>
      <c r="H26" s="31">
        <v>110</v>
      </c>
      <c r="I26" s="25">
        <v>45474</v>
      </c>
      <c r="J26" s="29">
        <f>(Junho!J27)-H26</f>
        <v>660</v>
      </c>
    </row>
    <row r="27" spans="1:10" s="50" customFormat="1" ht="13.5" customHeight="1" x14ac:dyDescent="0.25">
      <c r="A27" s="48" t="s">
        <v>89</v>
      </c>
      <c r="B27" s="44" t="s">
        <v>90</v>
      </c>
      <c r="C27" s="44" t="s">
        <v>104</v>
      </c>
      <c r="D27" s="55" t="s">
        <v>88</v>
      </c>
      <c r="E27" s="46">
        <v>45237</v>
      </c>
      <c r="F27" s="47">
        <v>54054</v>
      </c>
      <c r="G27" s="47">
        <v>54054</v>
      </c>
      <c r="H27" s="31">
        <v>4504.5</v>
      </c>
      <c r="I27" s="49">
        <v>45474</v>
      </c>
      <c r="J27" s="54">
        <f>(Junho!J28)-H27</f>
        <v>18012</v>
      </c>
    </row>
    <row r="28" spans="1:10" ht="13.5" customHeight="1" x14ac:dyDescent="0.25">
      <c r="A28" s="38" t="s">
        <v>91</v>
      </c>
      <c r="B28" s="34" t="s">
        <v>92</v>
      </c>
      <c r="C28" s="34" t="s">
        <v>93</v>
      </c>
      <c r="D28" s="40" t="s">
        <v>94</v>
      </c>
      <c r="E28" s="5">
        <v>45408</v>
      </c>
      <c r="F28" s="26">
        <v>43122.720000000001</v>
      </c>
      <c r="G28" s="26">
        <v>43122.720000000001</v>
      </c>
      <c r="H28" s="31">
        <v>3720.95</v>
      </c>
      <c r="I28" s="25">
        <v>45474</v>
      </c>
      <c r="J28" s="29">
        <f>(Junho!J29)-H28</f>
        <v>35680.820000000007</v>
      </c>
    </row>
    <row r="29" spans="1:10" ht="13.5" customHeight="1" x14ac:dyDescent="0.25">
      <c r="A29" s="38" t="s">
        <v>96</v>
      </c>
      <c r="B29" s="34" t="s">
        <v>97</v>
      </c>
      <c r="C29" s="34" t="s">
        <v>95</v>
      </c>
      <c r="D29" s="40" t="s">
        <v>94</v>
      </c>
      <c r="E29" s="5">
        <v>45411</v>
      </c>
      <c r="F29" s="26">
        <v>12558</v>
      </c>
      <c r="G29" s="26">
        <v>12558</v>
      </c>
      <c r="H29" s="31">
        <v>1015</v>
      </c>
      <c r="I29" s="25">
        <v>45474</v>
      </c>
      <c r="J29" s="29">
        <f>(Junho!J30)-H29</f>
        <v>10657.5</v>
      </c>
    </row>
    <row r="30" spans="1:10" ht="13.5" customHeight="1" x14ac:dyDescent="0.25">
      <c r="A30" s="38" t="s">
        <v>48</v>
      </c>
      <c r="B30" s="34" t="s">
        <v>49</v>
      </c>
      <c r="C30" s="34" t="s">
        <v>66</v>
      </c>
      <c r="D30" s="40" t="s">
        <v>86</v>
      </c>
      <c r="E30" s="5">
        <v>45475</v>
      </c>
      <c r="F30" s="53">
        <v>279360.59999999998</v>
      </c>
      <c r="G30" s="26">
        <v>279360.59999999998</v>
      </c>
      <c r="H30" s="31">
        <v>11303.65</v>
      </c>
      <c r="I30" s="25">
        <v>45474</v>
      </c>
      <c r="J30" s="29">
        <f>G30-H30</f>
        <v>268056.94999999995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  <c r="J193" s="3"/>
    </row>
    <row r="194" spans="1:10" ht="21" x14ac:dyDescent="0.35">
      <c r="A194" s="1" t="s">
        <v>8</v>
      </c>
      <c r="J194" s="3"/>
    </row>
    <row r="195" spans="1:10" x14ac:dyDescent="0.25">
      <c r="J195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opLeftCell="B4" workbookViewId="0">
      <selection activeCell="H14" sqref="H14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118</v>
      </c>
    </row>
    <row r="4" spans="1:10" ht="30" x14ac:dyDescent="0.25">
      <c r="A4" s="13" t="s">
        <v>0</v>
      </c>
      <c r="B4" s="59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0" t="s">
        <v>129</v>
      </c>
      <c r="B5" s="36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30">
        <v>1048.5999999999999</v>
      </c>
      <c r="I5" s="25">
        <v>45505</v>
      </c>
      <c r="J5" s="29">
        <f>(Julho!J5)-H5</f>
        <v>6638.6200000000008</v>
      </c>
    </row>
    <row r="6" spans="1:10" ht="13.5" customHeight="1" x14ac:dyDescent="0.25">
      <c r="A6" s="38" t="s">
        <v>13</v>
      </c>
      <c r="B6" s="36" t="s">
        <v>14</v>
      </c>
      <c r="C6" s="34" t="s">
        <v>51</v>
      </c>
      <c r="D6" s="40" t="s">
        <v>68</v>
      </c>
      <c r="E6" s="28">
        <v>43745</v>
      </c>
      <c r="F6" s="29">
        <v>150000</v>
      </c>
      <c r="G6" s="29">
        <v>150000</v>
      </c>
      <c r="H6" s="30">
        <v>11567.6</v>
      </c>
      <c r="I6" s="25">
        <v>45505</v>
      </c>
      <c r="J6" s="29">
        <f>(Julho!J6)-H6</f>
        <v>30893.099999999984</v>
      </c>
    </row>
    <row r="7" spans="1:10" ht="13.5" customHeight="1" x14ac:dyDescent="0.25">
      <c r="A7" s="38" t="s">
        <v>15</v>
      </c>
      <c r="B7" s="36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26">
        <v>940</v>
      </c>
      <c r="I7" s="25">
        <v>45505</v>
      </c>
      <c r="J7" s="29">
        <f>(Julho!J7)-H7</f>
        <v>7520</v>
      </c>
    </row>
    <row r="8" spans="1:10" ht="13.5" customHeight="1" x14ac:dyDescent="0.25">
      <c r="A8" s="38" t="s">
        <v>17</v>
      </c>
      <c r="B8" s="36" t="s">
        <v>18</v>
      </c>
      <c r="C8" s="34" t="s">
        <v>53</v>
      </c>
      <c r="D8" s="40" t="s">
        <v>70</v>
      </c>
      <c r="E8" s="5">
        <v>44041</v>
      </c>
      <c r="F8" s="47">
        <v>50000</v>
      </c>
      <c r="G8" s="47">
        <v>50000</v>
      </c>
      <c r="H8" s="26">
        <v>2502.02</v>
      </c>
      <c r="I8" s="25">
        <v>45505</v>
      </c>
      <c r="J8" s="29">
        <f>(Julho!J8)-H8</f>
        <v>47497.98</v>
      </c>
    </row>
    <row r="9" spans="1:10" ht="13.5" customHeight="1" x14ac:dyDescent="0.25">
      <c r="A9" s="38" t="s">
        <v>19</v>
      </c>
      <c r="B9" s="36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26">
        <v>3571.48</v>
      </c>
      <c r="I9" s="25">
        <v>45505</v>
      </c>
      <c r="J9" s="29">
        <f>(Julho!J9)-H9</f>
        <v>14285.919999999998</v>
      </c>
    </row>
    <row r="10" spans="1:10" ht="13.5" customHeight="1" x14ac:dyDescent="0.25">
      <c r="A10" s="38" t="s">
        <v>21</v>
      </c>
      <c r="B10" s="60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1827.57</v>
      </c>
      <c r="I10" s="25">
        <v>45505</v>
      </c>
      <c r="J10" s="29">
        <f>(Julho!J10)-H10</f>
        <v>19055.949999999997</v>
      </c>
    </row>
    <row r="11" spans="1:10" ht="13.5" customHeight="1" x14ac:dyDescent="0.25">
      <c r="A11" s="38" t="s">
        <v>23</v>
      </c>
      <c r="B11" s="36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5630.88</v>
      </c>
      <c r="I11" s="25">
        <v>45505</v>
      </c>
      <c r="J11" s="29">
        <f>(Julho!J11)-H11</f>
        <v>88328.37999999999</v>
      </c>
    </row>
    <row r="12" spans="1:10" ht="13.5" customHeight="1" x14ac:dyDescent="0.25">
      <c r="A12" s="38" t="s">
        <v>25</v>
      </c>
      <c r="B12" s="36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11371.07</v>
      </c>
      <c r="I12" s="25">
        <v>45505</v>
      </c>
      <c r="J12" s="29">
        <f>(Julho!J12)-H12</f>
        <v>191016.52000000005</v>
      </c>
    </row>
    <row r="13" spans="1:10" ht="13.5" customHeight="1" x14ac:dyDescent="0.25">
      <c r="A13" s="38" t="s">
        <v>27</v>
      </c>
      <c r="B13" s="36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45505</v>
      </c>
      <c r="J13" s="29">
        <f>(Julho!J13)-H13</f>
        <v>296439.83000000007</v>
      </c>
    </row>
    <row r="14" spans="1:10" ht="13.5" customHeight="1" x14ac:dyDescent="0.25">
      <c r="A14" s="48" t="s">
        <v>29</v>
      </c>
      <c r="B14" s="36" t="s">
        <v>30</v>
      </c>
      <c r="C14" s="36" t="s">
        <v>59</v>
      </c>
      <c r="D14" s="42" t="s">
        <v>77</v>
      </c>
      <c r="E14" s="8" t="s">
        <v>78</v>
      </c>
      <c r="F14" s="26">
        <v>11913072</v>
      </c>
      <c r="G14" s="32">
        <v>11913072</v>
      </c>
      <c r="H14" s="31">
        <v>17826</v>
      </c>
      <c r="I14" s="25">
        <v>45505</v>
      </c>
      <c r="J14" s="29">
        <f>(Julho!J14)-H14</f>
        <v>8949102.129999999</v>
      </c>
    </row>
    <row r="15" spans="1:10" ht="13.5" customHeight="1" x14ac:dyDescent="0.25">
      <c r="A15" s="48" t="s">
        <v>73</v>
      </c>
      <c r="B15" s="36" t="s">
        <v>31</v>
      </c>
      <c r="C15" s="34" t="s">
        <v>60</v>
      </c>
      <c r="D15" s="40" t="s">
        <v>79</v>
      </c>
      <c r="E15" s="5">
        <v>45043</v>
      </c>
      <c r="F15" s="26">
        <v>1013664.24</v>
      </c>
      <c r="G15" s="26">
        <v>1013664.24</v>
      </c>
      <c r="H15" s="31">
        <v>20717.8</v>
      </c>
      <c r="I15" s="25">
        <v>45505</v>
      </c>
      <c r="J15" s="29">
        <f>(Julho!J15)-H15</f>
        <v>242916.39999999997</v>
      </c>
    </row>
    <row r="16" spans="1:10" ht="13.5" customHeight="1" x14ac:dyDescent="0.25">
      <c r="A16" s="48" t="s">
        <v>109</v>
      </c>
      <c r="B16" s="36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3169.25</v>
      </c>
      <c r="I16" s="25">
        <v>45505</v>
      </c>
      <c r="J16" s="29">
        <f>(Julho!J16)-H16</f>
        <v>9443.5699999999961</v>
      </c>
    </row>
    <row r="17" spans="1:10" ht="13.5" customHeight="1" x14ac:dyDescent="0.25">
      <c r="A17" s="48" t="s">
        <v>33</v>
      </c>
      <c r="B17" s="36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72741.490000000005</v>
      </c>
      <c r="I17" s="25">
        <v>45505</v>
      </c>
      <c r="J17" s="29">
        <f>(Julho!J17)-H17</f>
        <v>219666.68000000005</v>
      </c>
    </row>
    <row r="18" spans="1:10" ht="13.5" customHeight="1" x14ac:dyDescent="0.25">
      <c r="A18" s="48" t="s">
        <v>105</v>
      </c>
      <c r="B18" s="36" t="s">
        <v>106</v>
      </c>
      <c r="C18" s="34" t="s">
        <v>107</v>
      </c>
      <c r="D18" s="40" t="s">
        <v>108</v>
      </c>
      <c r="E18" s="5">
        <v>45058</v>
      </c>
      <c r="F18" s="26">
        <v>168000</v>
      </c>
      <c r="G18" s="26">
        <v>168000</v>
      </c>
      <c r="H18" s="31">
        <v>13075</v>
      </c>
      <c r="I18" s="25">
        <v>45505</v>
      </c>
      <c r="J18" s="29">
        <f>(Julho!J18)-H18</f>
        <v>449</v>
      </c>
    </row>
    <row r="19" spans="1:10" ht="13.5" customHeight="1" x14ac:dyDescent="0.25">
      <c r="A19" s="48" t="s">
        <v>35</v>
      </c>
      <c r="B19" s="36" t="s">
        <v>36</v>
      </c>
      <c r="C19" s="34" t="s">
        <v>63</v>
      </c>
      <c r="D19" s="40" t="s">
        <v>80</v>
      </c>
      <c r="E19" s="5">
        <v>45104</v>
      </c>
      <c r="F19" s="26">
        <v>1397776.8</v>
      </c>
      <c r="G19" s="26">
        <v>1348034.4</v>
      </c>
      <c r="H19" s="31">
        <v>135204.1</v>
      </c>
      <c r="I19" s="25">
        <v>45505</v>
      </c>
      <c r="J19" s="29">
        <f>(Julho!J19)-H19</f>
        <v>1150236.5</v>
      </c>
    </row>
    <row r="20" spans="1:10" s="50" customFormat="1" ht="13.5" customHeight="1" x14ac:dyDescent="0.25">
      <c r="A20" s="48" t="s">
        <v>37</v>
      </c>
      <c r="B20" s="61" t="s">
        <v>38</v>
      </c>
      <c r="C20" s="44" t="s">
        <v>127</v>
      </c>
      <c r="D20" s="55" t="s">
        <v>81</v>
      </c>
      <c r="E20" s="46">
        <v>45107</v>
      </c>
      <c r="F20" s="47">
        <v>49431.48</v>
      </c>
      <c r="G20" s="47">
        <v>49431.48</v>
      </c>
      <c r="H20" s="31">
        <v>3865.95</v>
      </c>
      <c r="I20" s="49">
        <v>45505</v>
      </c>
      <c r="J20" s="54">
        <f>(Julho!J20)-H20</f>
        <v>2680.1100000000024</v>
      </c>
    </row>
    <row r="21" spans="1:10" ht="13.5" customHeight="1" x14ac:dyDescent="0.25">
      <c r="A21" s="48" t="s">
        <v>39</v>
      </c>
      <c r="B21" s="36" t="s">
        <v>30</v>
      </c>
      <c r="C21" s="34" t="s">
        <v>41</v>
      </c>
      <c r="D21" s="40" t="s">
        <v>40</v>
      </c>
      <c r="E21" s="5">
        <v>45141</v>
      </c>
      <c r="F21" s="26">
        <v>25020</v>
      </c>
      <c r="G21" s="26">
        <v>25020</v>
      </c>
      <c r="H21" s="31">
        <v>17826</v>
      </c>
      <c r="I21" s="25">
        <v>45505</v>
      </c>
      <c r="J21" s="29">
        <f>(Julho!J21)-H21</f>
        <v>3101</v>
      </c>
    </row>
    <row r="22" spans="1:10" ht="13.5" customHeight="1" x14ac:dyDescent="0.25">
      <c r="A22" s="48" t="s">
        <v>39</v>
      </c>
      <c r="B22" s="36" t="s">
        <v>30</v>
      </c>
      <c r="C22" s="34" t="s">
        <v>64</v>
      </c>
      <c r="D22" s="40" t="s">
        <v>82</v>
      </c>
      <c r="E22" s="5">
        <v>45169</v>
      </c>
      <c r="F22" s="26">
        <v>1339449.6000000001</v>
      </c>
      <c r="G22" s="26">
        <v>1339449.6000000001</v>
      </c>
      <c r="H22" s="31">
        <v>343900</v>
      </c>
      <c r="I22" s="25">
        <v>45505</v>
      </c>
      <c r="J22" s="29">
        <f>(Julho!J22)-H22</f>
        <v>930109.19000000018</v>
      </c>
    </row>
    <row r="23" spans="1:10" ht="13.5" customHeight="1" x14ac:dyDescent="0.25">
      <c r="A23" s="38" t="s">
        <v>42</v>
      </c>
      <c r="B23" s="36" t="s">
        <v>43</v>
      </c>
      <c r="C23" s="34" t="s">
        <v>65</v>
      </c>
      <c r="D23" s="40" t="s">
        <v>83</v>
      </c>
      <c r="E23" s="5">
        <v>45462</v>
      </c>
      <c r="F23" s="26">
        <v>39600</v>
      </c>
      <c r="G23" s="26">
        <v>39600</v>
      </c>
      <c r="H23" s="31">
        <v>3300</v>
      </c>
      <c r="I23" s="25">
        <v>45505</v>
      </c>
      <c r="J23" s="29">
        <f>(Julho!J23)-H23</f>
        <v>33000</v>
      </c>
    </row>
    <row r="24" spans="1:10" ht="13.5" customHeight="1" x14ac:dyDescent="0.25">
      <c r="A24" s="38" t="s">
        <v>44</v>
      </c>
      <c r="B24" s="36" t="s">
        <v>45</v>
      </c>
      <c r="C24" s="34" t="s">
        <v>104</v>
      </c>
      <c r="D24" s="40" t="s">
        <v>84</v>
      </c>
      <c r="E24" s="5">
        <v>45351</v>
      </c>
      <c r="F24" s="26">
        <v>20217.599999999999</v>
      </c>
      <c r="G24" s="26">
        <v>20217.599999999999</v>
      </c>
      <c r="H24" s="31">
        <v>1583.66</v>
      </c>
      <c r="I24" s="25">
        <v>45505</v>
      </c>
      <c r="J24" s="29">
        <f>(Julho!J24)-H24</f>
        <v>12332.989999999998</v>
      </c>
    </row>
    <row r="25" spans="1:10" ht="13.5" customHeight="1" x14ac:dyDescent="0.25">
      <c r="A25" s="38" t="s">
        <v>46</v>
      </c>
      <c r="B25" s="36" t="s">
        <v>47</v>
      </c>
      <c r="C25" s="34" t="s">
        <v>104</v>
      </c>
      <c r="D25" s="43" t="s">
        <v>85</v>
      </c>
      <c r="E25" s="4">
        <v>45449</v>
      </c>
      <c r="F25" s="26">
        <v>4320</v>
      </c>
      <c r="G25" s="26">
        <v>4320</v>
      </c>
      <c r="H25" s="31">
        <v>0</v>
      </c>
      <c r="I25" s="25">
        <v>45505</v>
      </c>
      <c r="J25" s="29">
        <f>(Julho!J25)-H25</f>
        <v>4000</v>
      </c>
    </row>
    <row r="26" spans="1:10" ht="13.5" customHeight="1" x14ac:dyDescent="0.25">
      <c r="A26" s="38" t="s">
        <v>98</v>
      </c>
      <c r="B26" s="36" t="s">
        <v>99</v>
      </c>
      <c r="C26" s="34" t="s">
        <v>104</v>
      </c>
      <c r="D26" s="40" t="s">
        <v>87</v>
      </c>
      <c r="E26" s="5">
        <v>44952</v>
      </c>
      <c r="F26" s="26">
        <v>2640</v>
      </c>
      <c r="G26" s="26">
        <v>2640</v>
      </c>
      <c r="H26" s="31">
        <v>110</v>
      </c>
      <c r="I26" s="25">
        <v>45505</v>
      </c>
      <c r="J26" s="29">
        <f>(Julho!J26)-H26</f>
        <v>550</v>
      </c>
    </row>
    <row r="27" spans="1:10" ht="13.5" customHeight="1" x14ac:dyDescent="0.25">
      <c r="A27" s="38" t="s">
        <v>89</v>
      </c>
      <c r="B27" s="36" t="s">
        <v>90</v>
      </c>
      <c r="C27" s="34" t="s">
        <v>104</v>
      </c>
      <c r="D27" s="40" t="s">
        <v>88</v>
      </c>
      <c r="E27" s="5">
        <v>45237</v>
      </c>
      <c r="F27" s="26">
        <v>54054</v>
      </c>
      <c r="G27" s="26">
        <v>54054</v>
      </c>
      <c r="H27" s="31">
        <v>4504.5</v>
      </c>
      <c r="I27" s="25">
        <v>45505</v>
      </c>
      <c r="J27" s="54">
        <f>(Julho!J27)-H27</f>
        <v>13507.5</v>
      </c>
    </row>
    <row r="28" spans="1:10" ht="13.5" customHeight="1" x14ac:dyDescent="0.25">
      <c r="A28" s="38" t="s">
        <v>91</v>
      </c>
      <c r="B28" s="36" t="s">
        <v>92</v>
      </c>
      <c r="C28" s="34" t="s">
        <v>93</v>
      </c>
      <c r="D28" s="40" t="s">
        <v>94</v>
      </c>
      <c r="E28" s="5">
        <v>45408</v>
      </c>
      <c r="F28" s="26">
        <v>43122.720000000001</v>
      </c>
      <c r="G28" s="26">
        <v>43122.720000000001</v>
      </c>
      <c r="H28" s="31">
        <v>3718.65</v>
      </c>
      <c r="I28" s="25">
        <v>45505</v>
      </c>
      <c r="J28" s="29">
        <f>(Julho!J28)-H28</f>
        <v>31962.170000000006</v>
      </c>
    </row>
    <row r="29" spans="1:10" ht="13.5" customHeight="1" x14ac:dyDescent="0.25">
      <c r="A29" s="38" t="s">
        <v>96</v>
      </c>
      <c r="B29" s="36" t="s">
        <v>97</v>
      </c>
      <c r="C29" s="34" t="s">
        <v>95</v>
      </c>
      <c r="D29" s="40" t="s">
        <v>94</v>
      </c>
      <c r="E29" s="5">
        <v>45411</v>
      </c>
      <c r="F29" s="26">
        <v>12558</v>
      </c>
      <c r="G29" s="26">
        <v>12558</v>
      </c>
      <c r="H29" s="31">
        <v>1015</v>
      </c>
      <c r="I29" s="25">
        <v>45505</v>
      </c>
      <c r="J29" s="29">
        <f>(Julho!J29)-H29</f>
        <v>9642.5</v>
      </c>
    </row>
    <row r="30" spans="1:10" ht="13.5" customHeight="1" x14ac:dyDescent="0.25">
      <c r="A30" s="38" t="s">
        <v>48</v>
      </c>
      <c r="B30" s="36" t="s">
        <v>49</v>
      </c>
      <c r="C30" s="34" t="s">
        <v>66</v>
      </c>
      <c r="D30" s="40" t="s">
        <v>86</v>
      </c>
      <c r="E30" s="5">
        <v>45475</v>
      </c>
      <c r="F30" s="26">
        <v>279360.59999999998</v>
      </c>
      <c r="G30" s="26">
        <v>279360.59999999998</v>
      </c>
      <c r="H30" s="31">
        <v>12012.79</v>
      </c>
      <c r="I30" s="25">
        <v>45505</v>
      </c>
      <c r="J30" s="29">
        <f>(Julho!J30)-H30</f>
        <v>256044.15999999995</v>
      </c>
    </row>
    <row r="31" spans="1:10" ht="21" x14ac:dyDescent="0.35">
      <c r="A3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opLeftCell="B1" workbookViewId="0">
      <selection activeCell="J14" sqref="J14"/>
    </sheetView>
  </sheetViews>
  <sheetFormatPr defaultRowHeight="15" x14ac:dyDescent="0.25"/>
  <cols>
    <col min="1" max="1" width="55.85546875" bestFit="1" customWidth="1"/>
    <col min="2" max="2" width="22.140625" bestFit="1" customWidth="1"/>
    <col min="3" max="3" width="13.85546875" customWidth="1"/>
    <col min="4" max="4" width="29.1406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121</v>
      </c>
    </row>
    <row r="4" spans="1:10" ht="30" x14ac:dyDescent="0.25">
      <c r="A4" s="13" t="s">
        <v>0</v>
      </c>
      <c r="B4" s="59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0" t="s">
        <v>129</v>
      </c>
      <c r="B5" s="36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58">
        <v>1019.2</v>
      </c>
      <c r="I5" s="25">
        <v>45536</v>
      </c>
      <c r="J5" s="29">
        <f>(Agosto!J5)-H5</f>
        <v>5619.420000000001</v>
      </c>
    </row>
    <row r="6" spans="1:10" ht="12.75" customHeight="1" x14ac:dyDescent="0.25">
      <c r="A6" s="38" t="s">
        <v>13</v>
      </c>
      <c r="B6" s="36" t="s">
        <v>14</v>
      </c>
      <c r="C6" s="34" t="s">
        <v>51</v>
      </c>
      <c r="D6" s="40" t="s">
        <v>68</v>
      </c>
      <c r="E6" s="28">
        <v>43745</v>
      </c>
      <c r="F6" s="29">
        <v>150000</v>
      </c>
      <c r="G6" s="29">
        <v>150000</v>
      </c>
      <c r="H6" s="58">
        <v>11567.6</v>
      </c>
      <c r="I6" s="25">
        <v>45536</v>
      </c>
      <c r="J6" s="29">
        <f>(Agosto!J6)-H6</f>
        <v>19325.499999999985</v>
      </c>
    </row>
    <row r="7" spans="1:10" ht="13.5" customHeight="1" x14ac:dyDescent="0.25">
      <c r="A7" s="38" t="s">
        <v>15</v>
      </c>
      <c r="B7" s="36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47">
        <v>940</v>
      </c>
      <c r="I7" s="25">
        <v>45536</v>
      </c>
      <c r="J7" s="29">
        <f>(Agosto!J7)-H7</f>
        <v>6580</v>
      </c>
    </row>
    <row r="8" spans="1:10" ht="13.5" customHeight="1" x14ac:dyDescent="0.25">
      <c r="A8" s="38" t="s">
        <v>17</v>
      </c>
      <c r="B8" s="36" t="s">
        <v>18</v>
      </c>
      <c r="C8" s="34" t="s">
        <v>53</v>
      </c>
      <c r="D8" s="40" t="s">
        <v>70</v>
      </c>
      <c r="E8" s="5">
        <v>44041</v>
      </c>
      <c r="F8" s="47">
        <v>50000</v>
      </c>
      <c r="G8" s="47">
        <v>50000</v>
      </c>
      <c r="H8" s="47">
        <v>0</v>
      </c>
      <c r="I8" s="25">
        <v>45536</v>
      </c>
      <c r="J8" s="29">
        <f>(Agosto!J8)-H8</f>
        <v>47497.98</v>
      </c>
    </row>
    <row r="9" spans="1:10" ht="13.5" customHeight="1" x14ac:dyDescent="0.25">
      <c r="A9" s="38" t="s">
        <v>19</v>
      </c>
      <c r="B9" s="36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47">
        <v>3571.48</v>
      </c>
      <c r="I9" s="25">
        <v>45536</v>
      </c>
      <c r="J9" s="29">
        <f>(Agosto!J9)-H9</f>
        <v>10714.439999999999</v>
      </c>
    </row>
    <row r="10" spans="1:10" ht="13.5" customHeight="1" x14ac:dyDescent="0.25">
      <c r="A10" s="38" t="s">
        <v>21</v>
      </c>
      <c r="B10" s="60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1652.07</v>
      </c>
      <c r="I10" s="25">
        <v>45536</v>
      </c>
      <c r="J10" s="29">
        <f>(Agosto!J10)-H10</f>
        <v>17403.879999999997</v>
      </c>
    </row>
    <row r="11" spans="1:10" ht="13.5" customHeight="1" x14ac:dyDescent="0.25">
      <c r="A11" s="38" t="s">
        <v>23</v>
      </c>
      <c r="B11" s="36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5630.88</v>
      </c>
      <c r="I11" s="25">
        <v>45536</v>
      </c>
      <c r="J11" s="29">
        <f>(Agosto!J11)-H11</f>
        <v>82697.499999999985</v>
      </c>
    </row>
    <row r="12" spans="1:10" ht="13.5" customHeight="1" x14ac:dyDescent="0.25">
      <c r="A12" s="38" t="s">
        <v>25</v>
      </c>
      <c r="B12" s="36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11371.07</v>
      </c>
      <c r="I12" s="25">
        <v>45536</v>
      </c>
      <c r="J12" s="29">
        <f>(Agosto!J12)-H12</f>
        <v>179645.45000000004</v>
      </c>
    </row>
    <row r="13" spans="1:10" ht="13.5" customHeight="1" x14ac:dyDescent="0.25">
      <c r="A13" s="38" t="s">
        <v>27</v>
      </c>
      <c r="B13" s="36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45536</v>
      </c>
      <c r="J13" s="29">
        <f>(Agosto!J13)-H13</f>
        <v>280611.78000000009</v>
      </c>
    </row>
    <row r="14" spans="1:10" ht="13.5" customHeight="1" x14ac:dyDescent="0.25">
      <c r="A14" s="48" t="s">
        <v>29</v>
      </c>
      <c r="B14" s="36" t="s">
        <v>30</v>
      </c>
      <c r="C14" s="36" t="s">
        <v>59</v>
      </c>
      <c r="D14" s="42" t="s">
        <v>77</v>
      </c>
      <c r="E14" s="8" t="s">
        <v>78</v>
      </c>
      <c r="F14" s="26">
        <v>11913072</v>
      </c>
      <c r="G14" s="32">
        <v>11913072</v>
      </c>
      <c r="H14" s="31">
        <v>5075</v>
      </c>
      <c r="I14" s="25">
        <v>45536</v>
      </c>
      <c r="J14" s="29">
        <f>(Agosto!J14)-H14</f>
        <v>8944027.129999999</v>
      </c>
    </row>
    <row r="15" spans="1:10" ht="13.5" customHeight="1" x14ac:dyDescent="0.25">
      <c r="A15" s="48" t="s">
        <v>73</v>
      </c>
      <c r="B15" s="36" t="s">
        <v>31</v>
      </c>
      <c r="C15" s="34" t="s">
        <v>60</v>
      </c>
      <c r="D15" s="40" t="s">
        <v>79</v>
      </c>
      <c r="E15" s="5">
        <v>45043</v>
      </c>
      <c r="F15" s="26">
        <v>1013664.24</v>
      </c>
      <c r="G15" s="26">
        <v>1013664.24</v>
      </c>
      <c r="H15" s="31">
        <v>20642.919999999998</v>
      </c>
      <c r="I15" s="25">
        <v>45536</v>
      </c>
      <c r="J15" s="29">
        <f>(Agosto!J15)-H15</f>
        <v>222273.47999999998</v>
      </c>
    </row>
    <row r="16" spans="1:10" ht="13.5" customHeight="1" x14ac:dyDescent="0.25">
      <c r="A16" s="48" t="s">
        <v>109</v>
      </c>
      <c r="B16" s="36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2769.23</v>
      </c>
      <c r="I16" s="25">
        <v>45536</v>
      </c>
      <c r="J16" s="29">
        <f>(Agosto!J16)-H16</f>
        <v>6674.3399999999965</v>
      </c>
    </row>
    <row r="17" spans="1:10" ht="13.5" customHeight="1" x14ac:dyDescent="0.25">
      <c r="A17" s="48" t="s">
        <v>33</v>
      </c>
      <c r="B17" s="36" t="s">
        <v>34</v>
      </c>
      <c r="C17" s="34" t="s">
        <v>62</v>
      </c>
      <c r="D17" s="42" t="s">
        <v>110</v>
      </c>
      <c r="E17" s="5">
        <v>45175</v>
      </c>
      <c r="F17" s="26">
        <v>1110492.24</v>
      </c>
      <c r="G17" s="26">
        <v>1110492.24</v>
      </c>
      <c r="H17" s="31">
        <v>71846.2</v>
      </c>
      <c r="I17" s="25">
        <v>45536</v>
      </c>
      <c r="J17" s="29">
        <f>(Agosto!J17)-H17</f>
        <v>147820.48000000004</v>
      </c>
    </row>
    <row r="18" spans="1:10" ht="13.5" customHeight="1" x14ac:dyDescent="0.25">
      <c r="A18" s="48" t="s">
        <v>35</v>
      </c>
      <c r="B18" s="36" t="s">
        <v>36</v>
      </c>
      <c r="C18" s="34" t="s">
        <v>63</v>
      </c>
      <c r="D18" s="40" t="s">
        <v>80</v>
      </c>
      <c r="E18" s="5">
        <v>45104</v>
      </c>
      <c r="F18" s="26">
        <v>1397776.8</v>
      </c>
      <c r="G18" s="26">
        <v>1348034.4</v>
      </c>
      <c r="H18" s="31">
        <v>135204.1</v>
      </c>
      <c r="I18" s="25">
        <v>45536</v>
      </c>
      <c r="J18" s="29">
        <f>(Agosto!J19)-H18</f>
        <v>1015032.4</v>
      </c>
    </row>
    <row r="19" spans="1:10" ht="13.5" customHeight="1" x14ac:dyDescent="0.25">
      <c r="A19" s="48" t="s">
        <v>39</v>
      </c>
      <c r="B19" s="36" t="s">
        <v>30</v>
      </c>
      <c r="C19" s="34" t="s">
        <v>41</v>
      </c>
      <c r="D19" s="40" t="s">
        <v>40</v>
      </c>
      <c r="E19" s="5">
        <v>45141</v>
      </c>
      <c r="F19" s="26">
        <v>25020</v>
      </c>
      <c r="G19" s="26">
        <v>25020</v>
      </c>
      <c r="H19" s="31">
        <v>417</v>
      </c>
      <c r="I19" s="25">
        <v>45536</v>
      </c>
      <c r="J19" s="29">
        <f>(Agosto!J21)-H19</f>
        <v>2684</v>
      </c>
    </row>
    <row r="20" spans="1:10" ht="13.5" customHeight="1" x14ac:dyDescent="0.25">
      <c r="A20" s="48" t="s">
        <v>39</v>
      </c>
      <c r="B20" s="36" t="s">
        <v>30</v>
      </c>
      <c r="C20" s="34" t="s">
        <v>64</v>
      </c>
      <c r="D20" s="40" t="s">
        <v>82</v>
      </c>
      <c r="E20" s="5">
        <v>45169</v>
      </c>
      <c r="F20" s="26">
        <v>1339449.6000000001</v>
      </c>
      <c r="G20" s="26">
        <v>1339449.6000000001</v>
      </c>
      <c r="H20" s="31">
        <v>0</v>
      </c>
      <c r="I20" s="25">
        <v>45536</v>
      </c>
      <c r="J20" s="29">
        <f>(Agosto!J22)-H20</f>
        <v>930109.19000000018</v>
      </c>
    </row>
    <row r="21" spans="1:10" ht="13.5" customHeight="1" x14ac:dyDescent="0.25">
      <c r="A21" s="38" t="s">
        <v>42</v>
      </c>
      <c r="B21" s="36" t="s">
        <v>43</v>
      </c>
      <c r="C21" s="34" t="s">
        <v>65</v>
      </c>
      <c r="D21" s="40" t="s">
        <v>83</v>
      </c>
      <c r="E21" s="5">
        <v>45462</v>
      </c>
      <c r="F21" s="26">
        <v>39600</v>
      </c>
      <c r="G21" s="26">
        <v>39600</v>
      </c>
      <c r="H21" s="31">
        <v>3300</v>
      </c>
      <c r="I21" s="25">
        <v>45536</v>
      </c>
      <c r="J21" s="29">
        <f>(Agosto!J23)-H21</f>
        <v>29700</v>
      </c>
    </row>
    <row r="22" spans="1:10" ht="13.5" customHeight="1" x14ac:dyDescent="0.25">
      <c r="A22" s="38" t="s">
        <v>44</v>
      </c>
      <c r="B22" s="36" t="s">
        <v>45</v>
      </c>
      <c r="C22" s="34" t="s">
        <v>104</v>
      </c>
      <c r="D22" s="40" t="s">
        <v>84</v>
      </c>
      <c r="E22" s="5">
        <v>45351</v>
      </c>
      <c r="F22" s="26">
        <v>20217.599999999999</v>
      </c>
      <c r="G22" s="26">
        <v>20217.599999999999</v>
      </c>
      <c r="H22" s="31">
        <v>0</v>
      </c>
      <c r="I22" s="25">
        <v>45536</v>
      </c>
      <c r="J22" s="29">
        <f>(Agosto!J24)-H22</f>
        <v>12332.989999999998</v>
      </c>
    </row>
    <row r="23" spans="1:10" ht="13.5" customHeight="1" x14ac:dyDescent="0.25">
      <c r="A23" s="38" t="s">
        <v>46</v>
      </c>
      <c r="B23" s="36" t="s">
        <v>47</v>
      </c>
      <c r="C23" s="34" t="s">
        <v>104</v>
      </c>
      <c r="D23" s="43" t="s">
        <v>85</v>
      </c>
      <c r="E23" s="4">
        <v>45449</v>
      </c>
      <c r="F23" s="26">
        <v>4320</v>
      </c>
      <c r="G23" s="26">
        <v>4320</v>
      </c>
      <c r="H23" s="31">
        <v>0</v>
      </c>
      <c r="I23" s="25">
        <v>45536</v>
      </c>
      <c r="J23" s="29">
        <f>(Agosto!J25)-H23</f>
        <v>4000</v>
      </c>
    </row>
    <row r="24" spans="1:10" ht="13.5" customHeight="1" x14ac:dyDescent="0.25">
      <c r="A24" s="48" t="s">
        <v>98</v>
      </c>
      <c r="B24" s="36" t="s">
        <v>99</v>
      </c>
      <c r="C24" s="34" t="s">
        <v>104</v>
      </c>
      <c r="D24" s="40" t="s">
        <v>87</v>
      </c>
      <c r="E24" s="5">
        <v>44952</v>
      </c>
      <c r="F24" s="26">
        <v>2640</v>
      </c>
      <c r="G24" s="26">
        <v>2640</v>
      </c>
      <c r="H24" s="31">
        <v>0</v>
      </c>
      <c r="I24" s="25">
        <v>45536</v>
      </c>
      <c r="J24" s="29">
        <f>(Agosto!J26)-H24</f>
        <v>550</v>
      </c>
    </row>
    <row r="25" spans="1:10" ht="13.5" customHeight="1" x14ac:dyDescent="0.25">
      <c r="A25" s="38" t="s">
        <v>89</v>
      </c>
      <c r="B25" s="36" t="s">
        <v>90</v>
      </c>
      <c r="C25" s="34" t="s">
        <v>104</v>
      </c>
      <c r="D25" s="40" t="s">
        <v>88</v>
      </c>
      <c r="E25" s="5">
        <v>45237</v>
      </c>
      <c r="F25" s="26">
        <v>54054</v>
      </c>
      <c r="G25" s="26">
        <v>54054</v>
      </c>
      <c r="H25" s="31">
        <v>4504.5</v>
      </c>
      <c r="I25" s="25">
        <v>45536</v>
      </c>
      <c r="J25" s="29">
        <f>(Agosto!J27)-H25</f>
        <v>9003</v>
      </c>
    </row>
    <row r="26" spans="1:10" ht="13.5" customHeight="1" x14ac:dyDescent="0.25">
      <c r="A26" s="38" t="s">
        <v>91</v>
      </c>
      <c r="B26" s="36" t="s">
        <v>92</v>
      </c>
      <c r="C26" s="34" t="s">
        <v>93</v>
      </c>
      <c r="D26" s="40" t="s">
        <v>94</v>
      </c>
      <c r="E26" s="5">
        <v>45408</v>
      </c>
      <c r="F26" s="26">
        <v>43122.720000000001</v>
      </c>
      <c r="G26" s="26">
        <v>43122.720000000001</v>
      </c>
      <c r="H26" s="31">
        <v>3490.95</v>
      </c>
      <c r="I26" s="25">
        <v>45536</v>
      </c>
      <c r="J26" s="29">
        <f>(Agosto!J28)-H26</f>
        <v>28471.220000000005</v>
      </c>
    </row>
    <row r="27" spans="1:10" ht="13.5" customHeight="1" x14ac:dyDescent="0.25">
      <c r="A27" s="38" t="s">
        <v>96</v>
      </c>
      <c r="B27" s="36" t="s">
        <v>97</v>
      </c>
      <c r="C27" s="34" t="s">
        <v>95</v>
      </c>
      <c r="D27" s="40" t="s">
        <v>94</v>
      </c>
      <c r="E27" s="5">
        <v>45411</v>
      </c>
      <c r="F27" s="26">
        <v>12558</v>
      </c>
      <c r="G27" s="26">
        <v>12558</v>
      </c>
      <c r="H27" s="31">
        <v>1015</v>
      </c>
      <c r="I27" s="25">
        <v>45536</v>
      </c>
      <c r="J27" s="29">
        <f>(Agosto!J29)-H27</f>
        <v>8627.5</v>
      </c>
    </row>
    <row r="28" spans="1:10" ht="13.5" customHeight="1" x14ac:dyDescent="0.25">
      <c r="A28" s="38" t="s">
        <v>48</v>
      </c>
      <c r="B28" s="34" t="s">
        <v>49</v>
      </c>
      <c r="C28" s="34" t="s">
        <v>66</v>
      </c>
      <c r="D28" s="40" t="s">
        <v>86</v>
      </c>
      <c r="E28" s="5">
        <v>45475</v>
      </c>
      <c r="F28" s="26">
        <v>279360.59999999998</v>
      </c>
      <c r="G28" s="26">
        <v>279360.59999999998</v>
      </c>
      <c r="H28" s="31">
        <v>21091.55</v>
      </c>
      <c r="I28" s="25">
        <v>45536</v>
      </c>
      <c r="J28" s="29">
        <f>(Agosto!J30)-H28</f>
        <v>234952.60999999996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opLeftCell="A10" workbookViewId="0">
      <selection activeCell="J14" sqref="J14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3.85546875" customWidth="1"/>
    <col min="4" max="4" width="36.5703125" bestFit="1" customWidth="1"/>
    <col min="5" max="5" width="11.7109375" bestFit="1" customWidth="1"/>
    <col min="6" max="6" width="20.42578125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119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ht="16.5" customHeight="1" x14ac:dyDescent="0.25">
      <c r="A5" s="40" t="s">
        <v>129</v>
      </c>
      <c r="B5" s="34" t="s">
        <v>12</v>
      </c>
      <c r="C5" s="34" t="s">
        <v>50</v>
      </c>
      <c r="D5" s="41" t="s">
        <v>67</v>
      </c>
      <c r="E5" s="28">
        <v>43728</v>
      </c>
      <c r="F5" s="29">
        <v>23506.799999999999</v>
      </c>
      <c r="G5" s="29">
        <v>23506.799999999999</v>
      </c>
      <c r="H5" s="58">
        <v>970.2</v>
      </c>
      <c r="I5" s="25">
        <v>45566</v>
      </c>
      <c r="J5" s="29">
        <f>(Setembro!J5)-H5</f>
        <v>4649.2200000000012</v>
      </c>
    </row>
    <row r="6" spans="1:10" ht="15" customHeight="1" x14ac:dyDescent="0.25">
      <c r="A6" s="38" t="s">
        <v>13</v>
      </c>
      <c r="B6" s="34" t="s">
        <v>14</v>
      </c>
      <c r="C6" s="34" t="s">
        <v>51</v>
      </c>
      <c r="D6" s="40" t="s">
        <v>68</v>
      </c>
      <c r="E6" s="28">
        <v>43745</v>
      </c>
      <c r="F6" s="29">
        <v>150000</v>
      </c>
      <c r="G6" s="29">
        <v>150000</v>
      </c>
      <c r="H6" s="58">
        <v>11567.6</v>
      </c>
      <c r="I6" s="25">
        <v>45566</v>
      </c>
      <c r="J6" s="29">
        <f>(Setembro!J6)-H6</f>
        <v>7757.8999999999851</v>
      </c>
    </row>
    <row r="7" spans="1:10" ht="13.5" customHeight="1" x14ac:dyDescent="0.25">
      <c r="A7" s="38" t="s">
        <v>15</v>
      </c>
      <c r="B7" s="34" t="s">
        <v>16</v>
      </c>
      <c r="C7" s="34" t="s">
        <v>52</v>
      </c>
      <c r="D7" s="40" t="s">
        <v>69</v>
      </c>
      <c r="E7" s="5">
        <v>43951</v>
      </c>
      <c r="F7" s="26">
        <v>11280</v>
      </c>
      <c r="G7" s="26">
        <v>11280</v>
      </c>
      <c r="H7" s="47">
        <v>940</v>
      </c>
      <c r="I7" s="25">
        <v>45566</v>
      </c>
      <c r="J7" s="29">
        <f>(Setembro!J7)-H7</f>
        <v>5640</v>
      </c>
    </row>
    <row r="8" spans="1:10" ht="13.5" customHeight="1" x14ac:dyDescent="0.25">
      <c r="A8" s="38" t="s">
        <v>17</v>
      </c>
      <c r="B8" s="34" t="s">
        <v>18</v>
      </c>
      <c r="C8" s="34" t="s">
        <v>53</v>
      </c>
      <c r="D8" s="40" t="s">
        <v>70</v>
      </c>
      <c r="E8" s="5">
        <v>44041</v>
      </c>
      <c r="F8" s="47">
        <v>50000</v>
      </c>
      <c r="G8" s="47">
        <v>50000</v>
      </c>
      <c r="H8" s="47">
        <v>2953.36</v>
      </c>
      <c r="I8" s="25">
        <v>45566</v>
      </c>
      <c r="J8" s="29">
        <f>(Setembro!J8)-H8</f>
        <v>44544.62</v>
      </c>
    </row>
    <row r="9" spans="1:10" ht="13.5" customHeight="1" x14ac:dyDescent="0.25">
      <c r="A9" s="38" t="s">
        <v>19</v>
      </c>
      <c r="B9" s="34" t="s">
        <v>20</v>
      </c>
      <c r="C9" s="34" t="s">
        <v>54</v>
      </c>
      <c r="D9" s="40" t="s">
        <v>71</v>
      </c>
      <c r="E9" s="5">
        <v>44482</v>
      </c>
      <c r="F9" s="26">
        <v>42857.760000000002</v>
      </c>
      <c r="G9" s="26">
        <v>3571.48</v>
      </c>
      <c r="H9" s="47">
        <v>3571.48</v>
      </c>
      <c r="I9" s="25">
        <v>45566</v>
      </c>
      <c r="J9" s="29">
        <f>(Setembro!J9)-H9</f>
        <v>7142.9599999999991</v>
      </c>
    </row>
    <row r="10" spans="1:10" ht="13.5" customHeight="1" x14ac:dyDescent="0.25">
      <c r="A10" s="38" t="s">
        <v>21</v>
      </c>
      <c r="B10" s="35" t="s">
        <v>22</v>
      </c>
      <c r="C10" s="34" t="s">
        <v>55</v>
      </c>
      <c r="D10" s="40" t="s">
        <v>72</v>
      </c>
      <c r="E10" s="5">
        <v>44586</v>
      </c>
      <c r="F10" s="26">
        <v>36414</v>
      </c>
      <c r="G10" s="26">
        <v>36414</v>
      </c>
      <c r="H10" s="31">
        <v>1454.62</v>
      </c>
      <c r="I10" s="25">
        <v>45566</v>
      </c>
      <c r="J10" s="29">
        <f>(Setembro!J10)-H10</f>
        <v>15949.259999999998</v>
      </c>
    </row>
    <row r="11" spans="1:10" ht="13.5" customHeight="1" x14ac:dyDescent="0.25">
      <c r="A11" s="38" t="s">
        <v>23</v>
      </c>
      <c r="B11" s="34" t="s">
        <v>24</v>
      </c>
      <c r="C11" s="34" t="s">
        <v>56</v>
      </c>
      <c r="D11" s="40" t="s">
        <v>74</v>
      </c>
      <c r="E11" s="5">
        <v>44755</v>
      </c>
      <c r="F11" s="26">
        <v>212364</v>
      </c>
      <c r="G11" s="26">
        <v>5899</v>
      </c>
      <c r="H11" s="31">
        <v>5630.88</v>
      </c>
      <c r="I11" s="25">
        <v>45566</v>
      </c>
      <c r="J11" s="29">
        <f>(Setembro!J11)-H11</f>
        <v>77066.619999999981</v>
      </c>
    </row>
    <row r="12" spans="1:10" ht="13.5" customHeight="1" x14ac:dyDescent="0.25">
      <c r="A12" s="38" t="s">
        <v>25</v>
      </c>
      <c r="B12" s="34" t="s">
        <v>26</v>
      </c>
      <c r="C12" s="34" t="s">
        <v>57</v>
      </c>
      <c r="D12" s="40" t="s">
        <v>75</v>
      </c>
      <c r="E12" s="5">
        <v>44866</v>
      </c>
      <c r="F12" s="6">
        <v>410220</v>
      </c>
      <c r="G12" s="26">
        <v>11395</v>
      </c>
      <c r="H12" s="31">
        <v>11371.07</v>
      </c>
      <c r="I12" s="25">
        <v>45566</v>
      </c>
      <c r="J12" s="29">
        <f>(Setembro!J12)-H12</f>
        <v>168274.38000000003</v>
      </c>
    </row>
    <row r="13" spans="1:10" ht="13.5" customHeight="1" x14ac:dyDescent="0.25">
      <c r="A13" s="38" t="s">
        <v>27</v>
      </c>
      <c r="B13" s="34" t="s">
        <v>28</v>
      </c>
      <c r="C13" s="34" t="s">
        <v>58</v>
      </c>
      <c r="D13" s="40" t="s">
        <v>76</v>
      </c>
      <c r="E13" s="5">
        <v>44835</v>
      </c>
      <c r="F13" s="6">
        <v>585412.56000000006</v>
      </c>
      <c r="G13" s="26">
        <v>16261.46</v>
      </c>
      <c r="H13" s="31">
        <v>15828.05</v>
      </c>
      <c r="I13" s="25">
        <v>45566</v>
      </c>
      <c r="J13" s="29">
        <f>(Setembro!J13)-H13</f>
        <v>264783.7300000001</v>
      </c>
    </row>
    <row r="14" spans="1:10" ht="13.5" customHeight="1" x14ac:dyDescent="0.25">
      <c r="A14" s="48" t="s">
        <v>29</v>
      </c>
      <c r="B14" s="34" t="s">
        <v>30</v>
      </c>
      <c r="C14" s="36" t="s">
        <v>59</v>
      </c>
      <c r="D14" s="42" t="s">
        <v>77</v>
      </c>
      <c r="E14" s="8" t="s">
        <v>78</v>
      </c>
      <c r="F14" s="26">
        <v>11913072</v>
      </c>
      <c r="G14" s="32">
        <v>11913072</v>
      </c>
      <c r="H14" s="31">
        <v>693595.6</v>
      </c>
      <c r="I14" s="25">
        <v>45566</v>
      </c>
      <c r="J14" s="29">
        <f>(Setembro!J14)-H14</f>
        <v>8250431.5299999993</v>
      </c>
    </row>
    <row r="15" spans="1:10" ht="13.5" customHeight="1" x14ac:dyDescent="0.25">
      <c r="A15" s="48" t="s">
        <v>73</v>
      </c>
      <c r="B15" s="34" t="s">
        <v>31</v>
      </c>
      <c r="C15" s="34" t="s">
        <v>60</v>
      </c>
      <c r="D15" s="40" t="s">
        <v>79</v>
      </c>
      <c r="E15" s="5">
        <v>45043</v>
      </c>
      <c r="F15" s="26">
        <v>1013664.24</v>
      </c>
      <c r="G15" s="26">
        <v>1013664.24</v>
      </c>
      <c r="H15" s="31">
        <v>20529.64</v>
      </c>
      <c r="I15" s="25">
        <v>45566</v>
      </c>
      <c r="J15" s="29">
        <f>(Setembro!J15)-H15</f>
        <v>201743.83999999997</v>
      </c>
    </row>
    <row r="16" spans="1:10" ht="13.5" customHeight="1" x14ac:dyDescent="0.25">
      <c r="A16" s="48" t="s">
        <v>109</v>
      </c>
      <c r="B16" s="34" t="s">
        <v>32</v>
      </c>
      <c r="C16" s="34" t="s">
        <v>61</v>
      </c>
      <c r="D16" s="42" t="s">
        <v>110</v>
      </c>
      <c r="E16" s="5">
        <v>45175</v>
      </c>
      <c r="F16" s="26">
        <v>33908.160000000003</v>
      </c>
      <c r="G16" s="26">
        <v>33908.160000000003</v>
      </c>
      <c r="H16" s="31">
        <v>3169.25</v>
      </c>
      <c r="I16" s="25">
        <v>45566</v>
      </c>
      <c r="J16" s="29">
        <f>(Setembro!J16)-H16</f>
        <v>3505.0899999999965</v>
      </c>
    </row>
    <row r="17" spans="1:10" ht="13.5" customHeight="1" x14ac:dyDescent="0.25">
      <c r="A17" s="48" t="s">
        <v>33</v>
      </c>
      <c r="B17" s="34" t="s">
        <v>34</v>
      </c>
      <c r="C17" s="34" t="s">
        <v>62</v>
      </c>
      <c r="D17" s="42" t="s">
        <v>110</v>
      </c>
      <c r="E17" s="5">
        <v>45175</v>
      </c>
      <c r="F17" s="78">
        <v>1094427.3600000001</v>
      </c>
      <c r="G17" s="26">
        <v>1110492.24</v>
      </c>
      <c r="H17" s="31">
        <v>72646.23</v>
      </c>
      <c r="I17" s="25">
        <v>45566</v>
      </c>
      <c r="J17" s="29">
        <f>(F17)-H17</f>
        <v>1021781.1300000001</v>
      </c>
    </row>
    <row r="18" spans="1:10" ht="13.5" customHeight="1" x14ac:dyDescent="0.25">
      <c r="A18" s="48" t="s">
        <v>35</v>
      </c>
      <c r="B18" s="34" t="s">
        <v>36</v>
      </c>
      <c r="C18" s="34" t="s">
        <v>63</v>
      </c>
      <c r="D18" s="40" t="s">
        <v>80</v>
      </c>
      <c r="E18" s="5">
        <v>45104</v>
      </c>
      <c r="F18" s="26">
        <v>1397776.8</v>
      </c>
      <c r="G18" s="26">
        <v>1348034.4</v>
      </c>
      <c r="H18" s="31">
        <v>116481.4</v>
      </c>
      <c r="I18" s="25">
        <v>45566</v>
      </c>
      <c r="J18" s="29">
        <f>(Setembro!J18)-H18</f>
        <v>898551</v>
      </c>
    </row>
    <row r="19" spans="1:10" ht="13.5" customHeight="1" x14ac:dyDescent="0.25">
      <c r="A19" s="48" t="s">
        <v>39</v>
      </c>
      <c r="B19" s="44" t="s">
        <v>30</v>
      </c>
      <c r="C19" s="44" t="s">
        <v>41</v>
      </c>
      <c r="D19" s="55" t="s">
        <v>40</v>
      </c>
      <c r="E19" s="46">
        <v>45141</v>
      </c>
      <c r="F19" s="47">
        <v>25020</v>
      </c>
      <c r="G19" s="47">
        <v>25020</v>
      </c>
      <c r="H19" s="31">
        <v>417</v>
      </c>
      <c r="I19" s="49">
        <v>45566</v>
      </c>
      <c r="J19" s="29">
        <f>(Setembro!J19)-H19</f>
        <v>2267</v>
      </c>
    </row>
    <row r="20" spans="1:10" ht="13.5" customHeight="1" x14ac:dyDescent="0.25">
      <c r="A20" s="48" t="s">
        <v>39</v>
      </c>
      <c r="B20" s="44" t="s">
        <v>30</v>
      </c>
      <c r="C20" s="44" t="s">
        <v>64</v>
      </c>
      <c r="D20" s="55" t="s">
        <v>82</v>
      </c>
      <c r="E20" s="46">
        <v>45169</v>
      </c>
      <c r="F20" s="47">
        <v>1339449.6000000001</v>
      </c>
      <c r="G20" s="47">
        <v>1339449.6000000001</v>
      </c>
      <c r="H20" s="31">
        <v>24668</v>
      </c>
      <c r="I20" s="49">
        <v>45566</v>
      </c>
      <c r="J20" s="29">
        <f>(Setembro!J20)-H20</f>
        <v>905441.19000000018</v>
      </c>
    </row>
    <row r="21" spans="1:10" ht="13.5" customHeight="1" x14ac:dyDescent="0.25">
      <c r="A21" s="38" t="s">
        <v>42</v>
      </c>
      <c r="B21" s="34" t="s">
        <v>43</v>
      </c>
      <c r="C21" s="34" t="s">
        <v>65</v>
      </c>
      <c r="D21" s="40" t="s">
        <v>83</v>
      </c>
      <c r="E21" s="5">
        <v>45462</v>
      </c>
      <c r="F21" s="26">
        <v>39600</v>
      </c>
      <c r="G21" s="26">
        <v>39600</v>
      </c>
      <c r="H21" s="31">
        <v>3300</v>
      </c>
      <c r="I21" s="25">
        <v>45566</v>
      </c>
      <c r="J21" s="29">
        <f>(Setembro!J21)-H21</f>
        <v>26400</v>
      </c>
    </row>
    <row r="22" spans="1:10" ht="13.5" customHeight="1" x14ac:dyDescent="0.25">
      <c r="A22" s="38" t="s">
        <v>44</v>
      </c>
      <c r="B22" s="34" t="s">
        <v>45</v>
      </c>
      <c r="C22" s="34" t="s">
        <v>104</v>
      </c>
      <c r="D22" s="40" t="s">
        <v>84</v>
      </c>
      <c r="E22" s="5">
        <v>45351</v>
      </c>
      <c r="F22" s="26">
        <v>20217.599999999999</v>
      </c>
      <c r="G22" s="26">
        <v>20217.599999999999</v>
      </c>
      <c r="H22" s="31">
        <v>3352.7</v>
      </c>
      <c r="I22" s="25">
        <v>45566</v>
      </c>
      <c r="J22" s="29">
        <f>(Setembro!J22)-H22</f>
        <v>8980.2899999999972</v>
      </c>
    </row>
    <row r="23" spans="1:10" ht="13.5" customHeight="1" x14ac:dyDescent="0.25">
      <c r="A23" s="38" t="s">
        <v>46</v>
      </c>
      <c r="B23" s="34" t="s">
        <v>47</v>
      </c>
      <c r="C23" s="34" t="s">
        <v>104</v>
      </c>
      <c r="D23" s="43" t="s">
        <v>85</v>
      </c>
      <c r="E23" s="4">
        <v>45449</v>
      </c>
      <c r="F23" s="26">
        <v>4320</v>
      </c>
      <c r="G23" s="26">
        <v>4320</v>
      </c>
      <c r="H23" s="31">
        <v>0</v>
      </c>
      <c r="I23" s="25">
        <v>45566</v>
      </c>
      <c r="J23" s="29">
        <f>(Setembro!J23)-H23</f>
        <v>4000</v>
      </c>
    </row>
    <row r="24" spans="1:10" ht="13.5" customHeight="1" x14ac:dyDescent="0.25">
      <c r="A24" s="48" t="s">
        <v>98</v>
      </c>
      <c r="B24" s="34" t="s">
        <v>99</v>
      </c>
      <c r="C24" s="34" t="s">
        <v>104</v>
      </c>
      <c r="D24" s="40" t="s">
        <v>87</v>
      </c>
      <c r="E24" s="5">
        <v>44952</v>
      </c>
      <c r="F24" s="26">
        <v>2640</v>
      </c>
      <c r="G24" s="26">
        <v>2640</v>
      </c>
      <c r="H24" s="31">
        <v>110</v>
      </c>
      <c r="I24" s="25">
        <v>45566</v>
      </c>
      <c r="J24" s="29">
        <f>(Setembro!J24)-H24</f>
        <v>440</v>
      </c>
    </row>
    <row r="25" spans="1:10" ht="13.5" customHeight="1" x14ac:dyDescent="0.25">
      <c r="A25" s="38" t="s">
        <v>89</v>
      </c>
      <c r="B25" s="34" t="s">
        <v>90</v>
      </c>
      <c r="C25" s="34" t="s">
        <v>104</v>
      </c>
      <c r="D25" s="40" t="s">
        <v>88</v>
      </c>
      <c r="E25" s="5">
        <v>45237</v>
      </c>
      <c r="F25" s="26">
        <v>54054</v>
      </c>
      <c r="G25" s="26">
        <v>54054</v>
      </c>
      <c r="H25" s="31">
        <v>4504.5</v>
      </c>
      <c r="I25" s="25">
        <v>45566</v>
      </c>
      <c r="J25" s="29">
        <f>(Setembro!J25)-H25</f>
        <v>4498.5</v>
      </c>
    </row>
    <row r="26" spans="1:10" ht="13.5" customHeight="1" x14ac:dyDescent="0.25">
      <c r="A26" s="48" t="s">
        <v>91</v>
      </c>
      <c r="B26" s="34" t="s">
        <v>92</v>
      </c>
      <c r="C26" s="34" t="s">
        <v>93</v>
      </c>
      <c r="D26" s="40" t="s">
        <v>94</v>
      </c>
      <c r="E26" s="5">
        <v>45408</v>
      </c>
      <c r="F26" s="26">
        <v>43122.720000000001</v>
      </c>
      <c r="G26" s="26">
        <v>43122.720000000001</v>
      </c>
      <c r="H26" s="31">
        <v>3470.82</v>
      </c>
      <c r="I26" s="25">
        <v>45566</v>
      </c>
      <c r="J26" s="29">
        <f>(Setembro!J26)-H26</f>
        <v>25000.400000000005</v>
      </c>
    </row>
    <row r="27" spans="1:10" ht="13.5" customHeight="1" x14ac:dyDescent="0.25">
      <c r="A27" s="38" t="s">
        <v>96</v>
      </c>
      <c r="B27" s="34" t="s">
        <v>97</v>
      </c>
      <c r="C27" s="34" t="s">
        <v>95</v>
      </c>
      <c r="D27" s="40" t="s">
        <v>94</v>
      </c>
      <c r="E27" s="5">
        <v>45411</v>
      </c>
      <c r="F27" s="26">
        <v>12558</v>
      </c>
      <c r="G27" s="26">
        <v>12558</v>
      </c>
      <c r="H27" s="31">
        <v>1015</v>
      </c>
      <c r="I27" s="25">
        <v>45566</v>
      </c>
      <c r="J27" s="29">
        <f>(Setembro!J27)-H27</f>
        <v>7612.5</v>
      </c>
    </row>
    <row r="28" spans="1:10" ht="13.5" customHeight="1" x14ac:dyDescent="0.25">
      <c r="A28" s="38" t="s">
        <v>48</v>
      </c>
      <c r="B28" s="34" t="s">
        <v>49</v>
      </c>
      <c r="C28" s="34" t="s">
        <v>66</v>
      </c>
      <c r="D28" s="40" t="s">
        <v>86</v>
      </c>
      <c r="E28" s="5">
        <v>45475</v>
      </c>
      <c r="F28" s="26">
        <v>279360.59999999998</v>
      </c>
      <c r="G28" s="26">
        <v>279360.59999999998</v>
      </c>
      <c r="H28" s="31">
        <v>26007.34</v>
      </c>
      <c r="I28" s="25">
        <v>45566</v>
      </c>
      <c r="J28" s="29">
        <f>(Setembro!J28)-H28</f>
        <v>208945.26999999996</v>
      </c>
    </row>
    <row r="29" spans="1:10" ht="13.5" customHeight="1" x14ac:dyDescent="0.25">
      <c r="A29" s="55" t="s">
        <v>129</v>
      </c>
      <c r="B29" s="36" t="s">
        <v>12</v>
      </c>
      <c r="C29" s="17" t="s">
        <v>130</v>
      </c>
      <c r="D29" s="40" t="s">
        <v>131</v>
      </c>
      <c r="E29" s="19">
        <v>45583</v>
      </c>
      <c r="F29" s="20">
        <v>19872</v>
      </c>
      <c r="G29" s="20">
        <v>19872</v>
      </c>
      <c r="H29" s="72">
        <v>0</v>
      </c>
      <c r="I29" s="25">
        <v>45566</v>
      </c>
      <c r="J29" s="70">
        <f>(G29)-H29</f>
        <v>19872</v>
      </c>
    </row>
    <row r="30" spans="1:10" ht="21" x14ac:dyDescent="0.35">
      <c r="A30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workbookViewId="0">
      <selection activeCell="J13" sqref="J13"/>
    </sheetView>
  </sheetViews>
  <sheetFormatPr defaultRowHeight="15" x14ac:dyDescent="0.25"/>
  <cols>
    <col min="1" max="1" width="64" customWidth="1"/>
    <col min="2" max="2" width="18" bestFit="1" customWidth="1"/>
    <col min="3" max="3" width="17.42578125" bestFit="1" customWidth="1"/>
    <col min="4" max="4" width="17.5703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122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x14ac:dyDescent="0.25">
      <c r="A5" s="40" t="s">
        <v>129</v>
      </c>
      <c r="B5" s="36" t="s">
        <v>12</v>
      </c>
      <c r="C5" s="36" t="s">
        <v>50</v>
      </c>
      <c r="D5" s="41" t="s">
        <v>67</v>
      </c>
      <c r="E5" s="68">
        <v>43728</v>
      </c>
      <c r="F5" s="70">
        <v>23506.799999999999</v>
      </c>
      <c r="G5" s="70">
        <v>23506.799999999999</v>
      </c>
      <c r="H5" s="72">
        <v>950.6</v>
      </c>
      <c r="I5" s="73">
        <v>45597</v>
      </c>
      <c r="J5" s="70">
        <f>(Outubro!J5)-H5</f>
        <v>3698.6200000000013</v>
      </c>
    </row>
    <row r="6" spans="1:10" ht="13.5" customHeight="1" x14ac:dyDescent="0.25">
      <c r="A6" s="38" t="s">
        <v>15</v>
      </c>
      <c r="B6" s="36" t="s">
        <v>16</v>
      </c>
      <c r="C6" s="36" t="s">
        <v>52</v>
      </c>
      <c r="D6" s="40" t="s">
        <v>69</v>
      </c>
      <c r="E6" s="8">
        <v>43951</v>
      </c>
      <c r="F6" s="32">
        <v>11280</v>
      </c>
      <c r="G6" s="32">
        <v>11280</v>
      </c>
      <c r="H6" s="65">
        <v>940</v>
      </c>
      <c r="I6" s="73">
        <v>45597</v>
      </c>
      <c r="J6" s="70">
        <f>(Outubro!J7)-H6</f>
        <v>4700</v>
      </c>
    </row>
    <row r="7" spans="1:10" ht="13.5" customHeight="1" x14ac:dyDescent="0.25">
      <c r="A7" s="38" t="s">
        <v>17</v>
      </c>
      <c r="B7" s="36" t="s">
        <v>18</v>
      </c>
      <c r="C7" s="36" t="s">
        <v>53</v>
      </c>
      <c r="D7" s="40" t="s">
        <v>70</v>
      </c>
      <c r="E7" s="8">
        <v>44041</v>
      </c>
      <c r="F7" s="65">
        <v>50000</v>
      </c>
      <c r="G7" s="65">
        <v>50000</v>
      </c>
      <c r="H7" s="65">
        <v>0</v>
      </c>
      <c r="I7" s="73">
        <v>45597</v>
      </c>
      <c r="J7" s="70">
        <f>(Outubro!J8)-H7</f>
        <v>44544.62</v>
      </c>
    </row>
    <row r="8" spans="1:10" ht="13.5" customHeight="1" x14ac:dyDescent="0.25">
      <c r="A8" s="38" t="s">
        <v>19</v>
      </c>
      <c r="B8" s="36" t="s">
        <v>20</v>
      </c>
      <c r="C8" s="36" t="s">
        <v>54</v>
      </c>
      <c r="D8" s="40" t="s">
        <v>71</v>
      </c>
      <c r="E8" s="8">
        <v>44482</v>
      </c>
      <c r="F8" s="32">
        <v>42857.760000000002</v>
      </c>
      <c r="G8" s="32">
        <v>3571.48</v>
      </c>
      <c r="H8" s="65">
        <v>3571.48</v>
      </c>
      <c r="I8" s="73">
        <v>45597</v>
      </c>
      <c r="J8" s="70">
        <f>(Outubro!J9)-H8</f>
        <v>3571.4799999999991</v>
      </c>
    </row>
    <row r="9" spans="1:10" ht="13.5" customHeight="1" x14ac:dyDescent="0.25">
      <c r="A9" s="38" t="s">
        <v>21</v>
      </c>
      <c r="B9" s="60" t="s">
        <v>22</v>
      </c>
      <c r="C9" s="36" t="s">
        <v>55</v>
      </c>
      <c r="D9" s="40" t="s">
        <v>72</v>
      </c>
      <c r="E9" s="8">
        <v>44586</v>
      </c>
      <c r="F9" s="32">
        <v>36414</v>
      </c>
      <c r="G9" s="32">
        <v>36414</v>
      </c>
      <c r="H9" s="74">
        <v>1391.94</v>
      </c>
      <c r="I9" s="73">
        <v>45597</v>
      </c>
      <c r="J9" s="70">
        <f>(Outubro!J10)-H9</f>
        <v>14557.319999999998</v>
      </c>
    </row>
    <row r="10" spans="1:10" ht="13.5" customHeight="1" x14ac:dyDescent="0.25">
      <c r="A10" s="38" t="s">
        <v>23</v>
      </c>
      <c r="B10" s="36" t="s">
        <v>24</v>
      </c>
      <c r="C10" s="36" t="s">
        <v>56</v>
      </c>
      <c r="D10" s="40" t="s">
        <v>74</v>
      </c>
      <c r="E10" s="8">
        <v>44755</v>
      </c>
      <c r="F10" s="32">
        <v>212364</v>
      </c>
      <c r="G10" s="32">
        <v>5899</v>
      </c>
      <c r="H10" s="74">
        <v>5630.88</v>
      </c>
      <c r="I10" s="73">
        <v>45597</v>
      </c>
      <c r="J10" s="70">
        <f>(Outubro!J11)-H10</f>
        <v>71435.739999999976</v>
      </c>
    </row>
    <row r="11" spans="1:10" ht="13.5" customHeight="1" x14ac:dyDescent="0.25">
      <c r="A11" s="38" t="s">
        <v>25</v>
      </c>
      <c r="B11" s="36" t="s">
        <v>26</v>
      </c>
      <c r="C11" s="36" t="s">
        <v>57</v>
      </c>
      <c r="D11" s="40" t="s">
        <v>75</v>
      </c>
      <c r="E11" s="8">
        <v>44866</v>
      </c>
      <c r="F11" s="71">
        <v>410220</v>
      </c>
      <c r="G11" s="32">
        <v>11395</v>
      </c>
      <c r="H11" s="74">
        <v>11371.07</v>
      </c>
      <c r="I11" s="73">
        <v>45597</v>
      </c>
      <c r="J11" s="70">
        <f>(Outubro!J12)-H11</f>
        <v>156903.31000000003</v>
      </c>
    </row>
    <row r="12" spans="1:10" ht="13.5" customHeight="1" x14ac:dyDescent="0.25">
      <c r="A12" s="38" t="s">
        <v>27</v>
      </c>
      <c r="B12" s="36" t="s">
        <v>28</v>
      </c>
      <c r="C12" s="36" t="s">
        <v>58</v>
      </c>
      <c r="D12" s="40" t="s">
        <v>76</v>
      </c>
      <c r="E12" s="8">
        <v>44835</v>
      </c>
      <c r="F12" s="71">
        <v>585412.56000000006</v>
      </c>
      <c r="G12" s="32">
        <v>16261.46</v>
      </c>
      <c r="H12" s="74">
        <v>15828.05</v>
      </c>
      <c r="I12" s="73">
        <v>45597</v>
      </c>
      <c r="J12" s="70">
        <f>(Outubro!J13)-H12</f>
        <v>248955.68000000011</v>
      </c>
    </row>
    <row r="13" spans="1:10" s="50" customFormat="1" ht="13.5" customHeight="1" x14ac:dyDescent="0.25">
      <c r="A13" s="48" t="s">
        <v>29</v>
      </c>
      <c r="B13" s="61" t="s">
        <v>30</v>
      </c>
      <c r="C13" s="61" t="s">
        <v>59</v>
      </c>
      <c r="D13" s="63" t="s">
        <v>77</v>
      </c>
      <c r="E13" s="64" t="s">
        <v>78</v>
      </c>
      <c r="F13" s="65">
        <v>11913072</v>
      </c>
      <c r="G13" s="65">
        <v>11913072</v>
      </c>
      <c r="H13" s="74">
        <v>5075</v>
      </c>
      <c r="I13" s="75">
        <v>45597</v>
      </c>
      <c r="J13" s="70">
        <f>(Outubro!J14)-H13</f>
        <v>8245356.5299999993</v>
      </c>
    </row>
    <row r="14" spans="1:10" ht="13.5" customHeight="1" x14ac:dyDescent="0.25">
      <c r="A14" s="48" t="s">
        <v>73</v>
      </c>
      <c r="B14" s="36" t="s">
        <v>31</v>
      </c>
      <c r="C14" s="36" t="s">
        <v>60</v>
      </c>
      <c r="D14" s="40" t="s">
        <v>79</v>
      </c>
      <c r="E14" s="8">
        <v>45043</v>
      </c>
      <c r="F14" s="32">
        <v>1013664.24</v>
      </c>
      <c r="G14" s="32">
        <v>1013664.24</v>
      </c>
      <c r="H14" s="74">
        <v>21473.26</v>
      </c>
      <c r="I14" s="73">
        <v>45597</v>
      </c>
      <c r="J14" s="70">
        <f>(Outubro!J15)-H14</f>
        <v>180270.57999999996</v>
      </c>
    </row>
    <row r="15" spans="1:10" ht="13.5" customHeight="1" x14ac:dyDescent="0.25">
      <c r="A15" s="48" t="s">
        <v>33</v>
      </c>
      <c r="B15" s="36" t="s">
        <v>34</v>
      </c>
      <c r="C15" s="36" t="s">
        <v>62</v>
      </c>
      <c r="D15" s="42" t="s">
        <v>110</v>
      </c>
      <c r="E15" s="8">
        <v>45175</v>
      </c>
      <c r="F15" s="26">
        <v>1094427.3600000001</v>
      </c>
      <c r="G15" s="32">
        <v>1110492.24</v>
      </c>
      <c r="H15" s="74">
        <v>74584.63</v>
      </c>
      <c r="I15" s="73">
        <v>45597</v>
      </c>
      <c r="J15" s="70">
        <f>(Outubro!J17)-H15</f>
        <v>947196.50000000012</v>
      </c>
    </row>
    <row r="16" spans="1:10" ht="13.5" customHeight="1" x14ac:dyDescent="0.25">
      <c r="A16" s="48" t="s">
        <v>35</v>
      </c>
      <c r="B16" s="36" t="s">
        <v>36</v>
      </c>
      <c r="C16" s="36" t="s">
        <v>63</v>
      </c>
      <c r="D16" s="40" t="s">
        <v>80</v>
      </c>
      <c r="E16" s="8">
        <v>45104</v>
      </c>
      <c r="F16" s="32">
        <v>1397776.8</v>
      </c>
      <c r="G16" s="32">
        <v>1348034.4</v>
      </c>
      <c r="H16" s="74">
        <v>0</v>
      </c>
      <c r="I16" s="73">
        <v>45597</v>
      </c>
      <c r="J16" s="70">
        <f>(Outubro!J18)-H16</f>
        <v>898551</v>
      </c>
    </row>
    <row r="17" spans="1:10" s="50" customFormat="1" ht="13.5" customHeight="1" x14ac:dyDescent="0.25">
      <c r="A17" s="48" t="s">
        <v>39</v>
      </c>
      <c r="B17" s="61" t="s">
        <v>30</v>
      </c>
      <c r="C17" s="61" t="s">
        <v>41</v>
      </c>
      <c r="D17" s="55" t="s">
        <v>40</v>
      </c>
      <c r="E17" s="64">
        <v>45141</v>
      </c>
      <c r="F17" s="65">
        <v>25020</v>
      </c>
      <c r="G17" s="65">
        <v>25020</v>
      </c>
      <c r="H17" s="74">
        <v>417</v>
      </c>
      <c r="I17" s="75">
        <v>45597</v>
      </c>
      <c r="J17" s="76">
        <f>(Outubro!J19)-H17</f>
        <v>1850</v>
      </c>
    </row>
    <row r="18" spans="1:10" s="50" customFormat="1" ht="13.5" customHeight="1" x14ac:dyDescent="0.25">
      <c r="A18" s="48" t="s">
        <v>39</v>
      </c>
      <c r="B18" s="61" t="s">
        <v>30</v>
      </c>
      <c r="C18" s="61" t="s">
        <v>64</v>
      </c>
      <c r="D18" s="55" t="s">
        <v>82</v>
      </c>
      <c r="E18" s="64">
        <v>45169</v>
      </c>
      <c r="F18" s="65">
        <v>1339449.6000000001</v>
      </c>
      <c r="G18" s="65">
        <v>1339449.6000000001</v>
      </c>
      <c r="H18" s="74">
        <v>12134</v>
      </c>
      <c r="I18" s="75">
        <v>45597</v>
      </c>
      <c r="J18" s="70">
        <f>(Outubro!J20)-H18</f>
        <v>893307.19000000018</v>
      </c>
    </row>
    <row r="19" spans="1:10" ht="13.5" customHeight="1" x14ac:dyDescent="0.25">
      <c r="A19" s="38" t="s">
        <v>42</v>
      </c>
      <c r="B19" s="36" t="s">
        <v>43</v>
      </c>
      <c r="C19" s="36" t="s">
        <v>65</v>
      </c>
      <c r="D19" s="40" t="s">
        <v>83</v>
      </c>
      <c r="E19" s="8">
        <v>45462</v>
      </c>
      <c r="F19" s="32">
        <v>39600</v>
      </c>
      <c r="G19" s="32">
        <v>39600</v>
      </c>
      <c r="H19" s="74">
        <v>3300</v>
      </c>
      <c r="I19" s="73">
        <v>45597</v>
      </c>
      <c r="J19" s="70">
        <f>(Outubro!J21)-H19</f>
        <v>23100</v>
      </c>
    </row>
    <row r="20" spans="1:10" ht="13.5" customHeight="1" x14ac:dyDescent="0.25">
      <c r="A20" s="38" t="s">
        <v>44</v>
      </c>
      <c r="B20" s="36" t="s">
        <v>45</v>
      </c>
      <c r="C20" s="36" t="s">
        <v>104</v>
      </c>
      <c r="D20" s="40" t="s">
        <v>84</v>
      </c>
      <c r="E20" s="8">
        <v>45351</v>
      </c>
      <c r="F20" s="32">
        <v>20217.599999999999</v>
      </c>
      <c r="G20" s="32">
        <v>20217.599999999999</v>
      </c>
      <c r="H20" s="74">
        <v>1684.8</v>
      </c>
      <c r="I20" s="73">
        <v>45597</v>
      </c>
      <c r="J20" s="70">
        <f>(Outubro!J22)-H20</f>
        <v>7295.4899999999971</v>
      </c>
    </row>
    <row r="21" spans="1:10" ht="13.5" customHeight="1" x14ac:dyDescent="0.25">
      <c r="A21" s="38" t="s">
        <v>46</v>
      </c>
      <c r="B21" s="36" t="s">
        <v>47</v>
      </c>
      <c r="C21" s="36" t="s">
        <v>104</v>
      </c>
      <c r="D21" s="43" t="s">
        <v>85</v>
      </c>
      <c r="E21" s="69">
        <v>45449</v>
      </c>
      <c r="F21" s="32">
        <v>4320</v>
      </c>
      <c r="G21" s="32">
        <v>4320</v>
      </c>
      <c r="H21" s="74">
        <v>320</v>
      </c>
      <c r="I21" s="73">
        <v>45597</v>
      </c>
      <c r="J21" s="70">
        <f>(Outubro!J23)-H21</f>
        <v>3680</v>
      </c>
    </row>
    <row r="22" spans="1:10" ht="13.5" customHeight="1" x14ac:dyDescent="0.25">
      <c r="A22" s="48" t="s">
        <v>98</v>
      </c>
      <c r="B22" s="36" t="s">
        <v>99</v>
      </c>
      <c r="C22" s="36" t="s">
        <v>104</v>
      </c>
      <c r="D22" s="40" t="s">
        <v>87</v>
      </c>
      <c r="E22" s="8">
        <v>44952</v>
      </c>
      <c r="F22" s="32">
        <v>2640</v>
      </c>
      <c r="G22" s="32">
        <v>2640</v>
      </c>
      <c r="H22" s="74">
        <v>110</v>
      </c>
      <c r="I22" s="73">
        <v>45597</v>
      </c>
      <c r="J22" s="70">
        <f>(Outubro!J24)-H22</f>
        <v>330</v>
      </c>
    </row>
    <row r="23" spans="1:10" ht="13.5" customHeight="1" x14ac:dyDescent="0.25">
      <c r="A23" s="38" t="s">
        <v>89</v>
      </c>
      <c r="B23" s="36" t="s">
        <v>90</v>
      </c>
      <c r="C23" s="36" t="s">
        <v>104</v>
      </c>
      <c r="D23" s="40" t="s">
        <v>88</v>
      </c>
      <c r="E23" s="8">
        <v>45237</v>
      </c>
      <c r="F23" s="77">
        <v>51480</v>
      </c>
      <c r="G23" s="32">
        <v>54054</v>
      </c>
      <c r="H23" s="74">
        <v>4504.5</v>
      </c>
      <c r="I23" s="73">
        <v>45597</v>
      </c>
      <c r="J23" s="76">
        <f>(F23)-H23</f>
        <v>46975.5</v>
      </c>
    </row>
    <row r="24" spans="1:10" ht="13.5" customHeight="1" x14ac:dyDescent="0.25">
      <c r="A24" s="48" t="s">
        <v>91</v>
      </c>
      <c r="B24" s="36" t="s">
        <v>92</v>
      </c>
      <c r="C24" s="36" t="s">
        <v>93</v>
      </c>
      <c r="D24" s="40" t="s">
        <v>94</v>
      </c>
      <c r="E24" s="8">
        <v>45408</v>
      </c>
      <c r="F24" s="32">
        <v>43122.720000000001</v>
      </c>
      <c r="G24" s="32">
        <v>43122.720000000001</v>
      </c>
      <c r="H24" s="74">
        <v>3469.53</v>
      </c>
      <c r="I24" s="73">
        <v>45597</v>
      </c>
      <c r="J24" s="70">
        <f>(Outubro!J26)-H24</f>
        <v>21530.870000000006</v>
      </c>
    </row>
    <row r="25" spans="1:10" ht="13.5" customHeight="1" x14ac:dyDescent="0.25">
      <c r="A25" s="38" t="s">
        <v>96</v>
      </c>
      <c r="B25" s="36" t="s">
        <v>97</v>
      </c>
      <c r="C25" s="36" t="s">
        <v>95</v>
      </c>
      <c r="D25" s="40" t="s">
        <v>94</v>
      </c>
      <c r="E25" s="8">
        <v>45411</v>
      </c>
      <c r="F25" s="32">
        <v>12558</v>
      </c>
      <c r="G25" s="32">
        <v>12558</v>
      </c>
      <c r="H25" s="74">
        <v>1015</v>
      </c>
      <c r="I25" s="73">
        <v>45597</v>
      </c>
      <c r="J25" s="70">
        <f>(Outubro!J27)-H25</f>
        <v>6597.5</v>
      </c>
    </row>
    <row r="26" spans="1:10" ht="13.5" customHeight="1" x14ac:dyDescent="0.25">
      <c r="A26" s="38" t="s">
        <v>48</v>
      </c>
      <c r="B26" s="36" t="s">
        <v>49</v>
      </c>
      <c r="C26" s="36" t="s">
        <v>66</v>
      </c>
      <c r="D26" s="40" t="s">
        <v>86</v>
      </c>
      <c r="E26" s="8">
        <v>45475</v>
      </c>
      <c r="F26" s="32">
        <v>279360.59999999998</v>
      </c>
      <c r="G26" s="32">
        <v>279360.59999999998</v>
      </c>
      <c r="H26" s="74">
        <v>17936.97</v>
      </c>
      <c r="I26" s="73">
        <v>45597</v>
      </c>
      <c r="J26" s="70">
        <f>(Outubro!J28)-H26</f>
        <v>191008.29999999996</v>
      </c>
    </row>
    <row r="27" spans="1:10" ht="13.5" customHeight="1" x14ac:dyDescent="0.25">
      <c r="A27" s="55" t="s">
        <v>129</v>
      </c>
      <c r="B27" s="36" t="s">
        <v>12</v>
      </c>
      <c r="C27" s="17" t="s">
        <v>130</v>
      </c>
      <c r="D27" s="40" t="s">
        <v>131</v>
      </c>
      <c r="E27" s="19">
        <v>45583</v>
      </c>
      <c r="F27" s="20">
        <v>19872</v>
      </c>
      <c r="G27" s="20">
        <v>19872</v>
      </c>
      <c r="H27" s="72">
        <v>0</v>
      </c>
      <c r="I27" s="73">
        <v>45597</v>
      </c>
      <c r="J27" s="70">
        <f>(Outubro!J29)-H27</f>
        <v>19872</v>
      </c>
    </row>
    <row r="28" spans="1:10" x14ac:dyDescent="0.25">
      <c r="F28" s="66"/>
      <c r="G28" s="62"/>
      <c r="H28" s="67"/>
    </row>
    <row r="29" spans="1:10" x14ac:dyDescent="0.25">
      <c r="F29" s="66"/>
      <c r="G29" s="62"/>
      <c r="H29" s="67"/>
    </row>
    <row r="30" spans="1:10" x14ac:dyDescent="0.25">
      <c r="F30" s="66"/>
      <c r="G30" s="62"/>
      <c r="H30" s="67"/>
    </row>
    <row r="31" spans="1:10" x14ac:dyDescent="0.25">
      <c r="F31" s="66"/>
      <c r="G31" s="62"/>
      <c r="H31" s="67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tabSelected="1" zoomScaleNormal="100" workbookViewId="0">
      <selection activeCell="K6" sqref="K6"/>
    </sheetView>
  </sheetViews>
  <sheetFormatPr defaultRowHeight="15" x14ac:dyDescent="0.25"/>
  <cols>
    <col min="1" max="1" width="55.85546875" bestFit="1" customWidth="1"/>
    <col min="2" max="2" width="18" bestFit="1" customWidth="1"/>
    <col min="3" max="3" width="17.42578125" bestFit="1" customWidth="1"/>
    <col min="4" max="4" width="31.7109375" customWidth="1"/>
    <col min="5" max="5" width="16" customWidth="1"/>
    <col min="6" max="6" width="17.140625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79" t="s">
        <v>9</v>
      </c>
      <c r="B2" s="79"/>
      <c r="C2" s="79"/>
      <c r="D2" s="79"/>
      <c r="E2" s="79"/>
      <c r="F2" s="79"/>
      <c r="G2" s="79"/>
      <c r="H2" s="79"/>
      <c r="I2" s="79"/>
    </row>
    <row r="3" spans="1:10" x14ac:dyDescent="0.25">
      <c r="A3" s="18" t="s">
        <v>120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128</v>
      </c>
    </row>
    <row r="5" spans="1:10" ht="13.5" customHeight="1" x14ac:dyDescent="0.25">
      <c r="A5" s="55" t="s">
        <v>129</v>
      </c>
      <c r="B5" s="36" t="s">
        <v>12</v>
      </c>
      <c r="C5" s="36" t="s">
        <v>50</v>
      </c>
      <c r="D5" s="40" t="s">
        <v>67</v>
      </c>
      <c r="E5" s="68">
        <v>43728</v>
      </c>
      <c r="F5" s="70">
        <v>23506.799999999999</v>
      </c>
      <c r="G5" s="70">
        <v>23506.799999999999</v>
      </c>
      <c r="H5" s="72">
        <v>0</v>
      </c>
      <c r="I5" s="25">
        <v>45627</v>
      </c>
      <c r="J5" s="70">
        <f>(Novembro!J5)-H5</f>
        <v>3698.6200000000013</v>
      </c>
    </row>
    <row r="6" spans="1:10" ht="13.5" customHeight="1" x14ac:dyDescent="0.25">
      <c r="A6" s="48" t="s">
        <v>15</v>
      </c>
      <c r="B6" s="36" t="s">
        <v>16</v>
      </c>
      <c r="C6" s="36" t="s">
        <v>52</v>
      </c>
      <c r="D6" s="40" t="s">
        <v>69</v>
      </c>
      <c r="E6" s="8">
        <v>43951</v>
      </c>
      <c r="F6" s="32">
        <v>11280</v>
      </c>
      <c r="G6" s="32">
        <v>11280</v>
      </c>
      <c r="H6" s="65">
        <v>940</v>
      </c>
      <c r="I6" s="25">
        <v>45627</v>
      </c>
      <c r="J6" s="70">
        <f>(Novembro!J6)-H6</f>
        <v>3760</v>
      </c>
    </row>
    <row r="7" spans="1:10" ht="13.5" customHeight="1" x14ac:dyDescent="0.25">
      <c r="A7" s="48" t="s">
        <v>17</v>
      </c>
      <c r="B7" s="36" t="s">
        <v>18</v>
      </c>
      <c r="C7" s="36" t="s">
        <v>53</v>
      </c>
      <c r="D7" s="40" t="s">
        <v>70</v>
      </c>
      <c r="E7" s="8">
        <v>44041</v>
      </c>
      <c r="F7" s="65">
        <v>50000</v>
      </c>
      <c r="G7" s="65">
        <v>50000</v>
      </c>
      <c r="H7" s="65">
        <v>0</v>
      </c>
      <c r="I7" s="25">
        <v>45627</v>
      </c>
      <c r="J7" s="70">
        <f>(Novembro!J7)-H7</f>
        <v>44544.62</v>
      </c>
    </row>
    <row r="8" spans="1:10" ht="13.5" customHeight="1" x14ac:dyDescent="0.25">
      <c r="A8" s="48" t="s">
        <v>19</v>
      </c>
      <c r="B8" s="36" t="s">
        <v>20</v>
      </c>
      <c r="C8" s="36" t="s">
        <v>54</v>
      </c>
      <c r="D8" s="40" t="s">
        <v>71</v>
      </c>
      <c r="E8" s="8">
        <v>44482</v>
      </c>
      <c r="F8" s="32">
        <v>42857.760000000002</v>
      </c>
      <c r="G8" s="32">
        <v>3571.48</v>
      </c>
      <c r="H8" s="65">
        <v>3571.48</v>
      </c>
      <c r="I8" s="25">
        <v>45627</v>
      </c>
      <c r="J8" s="70">
        <f>(Novembro!J8)-H8</f>
        <v>0</v>
      </c>
    </row>
    <row r="9" spans="1:10" ht="13.5" customHeight="1" x14ac:dyDescent="0.25">
      <c r="A9" s="48" t="s">
        <v>21</v>
      </c>
      <c r="B9" s="60" t="s">
        <v>22</v>
      </c>
      <c r="C9" s="36" t="s">
        <v>55</v>
      </c>
      <c r="D9" s="40" t="s">
        <v>72</v>
      </c>
      <c r="E9" s="8">
        <v>44586</v>
      </c>
      <c r="F9" s="32">
        <v>36414</v>
      </c>
      <c r="G9" s="32">
        <v>36414</v>
      </c>
      <c r="H9" s="74">
        <v>1695.44</v>
      </c>
      <c r="I9" s="25">
        <v>45627</v>
      </c>
      <c r="J9" s="70">
        <f>(Novembro!J9)-H9</f>
        <v>12861.879999999997</v>
      </c>
    </row>
    <row r="10" spans="1:10" ht="13.5" customHeight="1" x14ac:dyDescent="0.25">
      <c r="A10" s="48" t="s">
        <v>23</v>
      </c>
      <c r="B10" s="36" t="s">
        <v>24</v>
      </c>
      <c r="C10" s="36" t="s">
        <v>56</v>
      </c>
      <c r="D10" s="40" t="s">
        <v>74</v>
      </c>
      <c r="E10" s="8">
        <v>44755</v>
      </c>
      <c r="F10" s="32">
        <v>212364</v>
      </c>
      <c r="G10" s="32">
        <v>5899</v>
      </c>
      <c r="H10" s="74">
        <v>5630.88</v>
      </c>
      <c r="I10" s="25">
        <v>45627</v>
      </c>
      <c r="J10" s="70">
        <f>(Novembro!J10)-H10</f>
        <v>65804.859999999971</v>
      </c>
    </row>
    <row r="11" spans="1:10" ht="13.5" customHeight="1" x14ac:dyDescent="0.25">
      <c r="A11" s="48" t="s">
        <v>25</v>
      </c>
      <c r="B11" s="36" t="s">
        <v>26</v>
      </c>
      <c r="C11" s="36" t="s">
        <v>57</v>
      </c>
      <c r="D11" s="40" t="s">
        <v>75</v>
      </c>
      <c r="E11" s="8">
        <v>44866</v>
      </c>
      <c r="F11" s="71">
        <v>410220</v>
      </c>
      <c r="G11" s="32">
        <v>11395</v>
      </c>
      <c r="H11" s="74">
        <v>11371.07</v>
      </c>
      <c r="I11" s="25">
        <v>45627</v>
      </c>
      <c r="J11" s="70">
        <f>(Novembro!J11)-H11</f>
        <v>145532.24000000002</v>
      </c>
    </row>
    <row r="12" spans="1:10" ht="13.5" customHeight="1" x14ac:dyDescent="0.25">
      <c r="A12" s="48" t="s">
        <v>27</v>
      </c>
      <c r="B12" s="36" t="s">
        <v>28</v>
      </c>
      <c r="C12" s="36" t="s">
        <v>58</v>
      </c>
      <c r="D12" s="40" t="s">
        <v>76</v>
      </c>
      <c r="E12" s="8">
        <v>44835</v>
      </c>
      <c r="F12" s="71">
        <v>585412.56000000006</v>
      </c>
      <c r="G12" s="32">
        <v>16261.46</v>
      </c>
      <c r="H12" s="74">
        <v>15828.05</v>
      </c>
      <c r="I12" s="25">
        <v>45627</v>
      </c>
      <c r="J12" s="70">
        <f>(Novembro!J12)-H12</f>
        <v>233127.63000000012</v>
      </c>
    </row>
    <row r="13" spans="1:10" ht="13.5" customHeight="1" x14ac:dyDescent="0.25">
      <c r="A13" s="48" t="s">
        <v>29</v>
      </c>
      <c r="B13" s="61" t="s">
        <v>30</v>
      </c>
      <c r="C13" s="61" t="s">
        <v>59</v>
      </c>
      <c r="D13" s="63" t="s">
        <v>77</v>
      </c>
      <c r="E13" s="64">
        <v>45133</v>
      </c>
      <c r="F13" s="65">
        <v>11913072</v>
      </c>
      <c r="G13" s="65">
        <v>11913072</v>
      </c>
      <c r="H13" s="74">
        <v>177481</v>
      </c>
      <c r="I13" s="25">
        <v>45627</v>
      </c>
      <c r="J13" s="70">
        <f>(Novembro!J13)-H13</f>
        <v>8067875.5299999993</v>
      </c>
    </row>
    <row r="14" spans="1:10" ht="13.5" customHeight="1" x14ac:dyDescent="0.25">
      <c r="A14" s="48" t="s">
        <v>73</v>
      </c>
      <c r="B14" s="36" t="s">
        <v>31</v>
      </c>
      <c r="C14" s="36" t="s">
        <v>60</v>
      </c>
      <c r="D14" s="40" t="s">
        <v>79</v>
      </c>
      <c r="E14" s="8">
        <v>45043</v>
      </c>
      <c r="F14" s="32">
        <v>1013664.24</v>
      </c>
      <c r="G14" s="32">
        <v>1013664.24</v>
      </c>
      <c r="H14" s="74">
        <v>24431.74</v>
      </c>
      <c r="I14" s="25">
        <v>45627</v>
      </c>
      <c r="J14" s="70">
        <f>(Novembro!J14)-H14</f>
        <v>155838.83999999997</v>
      </c>
    </row>
    <row r="15" spans="1:10" s="50" customFormat="1" ht="13.5" customHeight="1" x14ac:dyDescent="0.25">
      <c r="A15" s="48" t="s">
        <v>33</v>
      </c>
      <c r="B15" s="61" t="s">
        <v>34</v>
      </c>
      <c r="C15" s="61" t="s">
        <v>62</v>
      </c>
      <c r="D15" s="63" t="s">
        <v>110</v>
      </c>
      <c r="E15" s="64">
        <v>45175</v>
      </c>
      <c r="F15" s="47">
        <v>1094427.3600000001</v>
      </c>
      <c r="G15" s="65">
        <v>1110492.24</v>
      </c>
      <c r="H15" s="74">
        <v>75015.360000000001</v>
      </c>
      <c r="I15" s="49">
        <v>45627</v>
      </c>
      <c r="J15" s="76">
        <f>(Novembro!J15)-H15</f>
        <v>872181.14000000013</v>
      </c>
    </row>
    <row r="16" spans="1:10" ht="13.5" customHeight="1" x14ac:dyDescent="0.25">
      <c r="A16" s="48" t="s">
        <v>35</v>
      </c>
      <c r="B16" s="36" t="s">
        <v>36</v>
      </c>
      <c r="C16" s="36" t="s">
        <v>63</v>
      </c>
      <c r="D16" s="40" t="s">
        <v>80</v>
      </c>
      <c r="E16" s="8">
        <v>45104</v>
      </c>
      <c r="F16" s="32">
        <v>1397776.8</v>
      </c>
      <c r="G16" s="32">
        <v>1348034.4</v>
      </c>
      <c r="H16" s="74">
        <v>135204.1</v>
      </c>
      <c r="I16" s="25">
        <v>45627</v>
      </c>
      <c r="J16" s="70">
        <f>(Novembro!J16)-H16</f>
        <v>763346.9</v>
      </c>
    </row>
    <row r="17" spans="1:10" ht="13.5" customHeight="1" x14ac:dyDescent="0.25">
      <c r="A17" s="48" t="s">
        <v>39</v>
      </c>
      <c r="B17" s="61" t="s">
        <v>30</v>
      </c>
      <c r="C17" s="61" t="s">
        <v>41</v>
      </c>
      <c r="D17" s="55" t="s">
        <v>40</v>
      </c>
      <c r="E17" s="64">
        <v>45141</v>
      </c>
      <c r="F17" s="65">
        <v>25020</v>
      </c>
      <c r="G17" s="65">
        <v>25020</v>
      </c>
      <c r="H17" s="74">
        <v>417</v>
      </c>
      <c r="I17" s="25">
        <v>45627</v>
      </c>
      <c r="J17" s="70">
        <f>(Novembro!J17)-H17</f>
        <v>1433</v>
      </c>
    </row>
    <row r="18" spans="1:10" ht="13.5" customHeight="1" x14ac:dyDescent="0.25">
      <c r="A18" s="48" t="s">
        <v>39</v>
      </c>
      <c r="B18" s="61" t="s">
        <v>30</v>
      </c>
      <c r="C18" s="61" t="s">
        <v>64</v>
      </c>
      <c r="D18" s="55" t="s">
        <v>82</v>
      </c>
      <c r="E18" s="64">
        <v>45169</v>
      </c>
      <c r="F18" s="65">
        <v>1339449.6000000001</v>
      </c>
      <c r="G18" s="65">
        <v>1339449.6000000001</v>
      </c>
      <c r="H18" s="74">
        <v>12134</v>
      </c>
      <c r="I18" s="25">
        <v>45627</v>
      </c>
      <c r="J18" s="70">
        <f>(Novembro!J18)-H18</f>
        <v>881173.19000000018</v>
      </c>
    </row>
    <row r="19" spans="1:10" ht="13.5" customHeight="1" x14ac:dyDescent="0.25">
      <c r="A19" s="48" t="s">
        <v>42</v>
      </c>
      <c r="B19" s="36" t="s">
        <v>43</v>
      </c>
      <c r="C19" s="36" t="s">
        <v>65</v>
      </c>
      <c r="D19" s="40" t="s">
        <v>83</v>
      </c>
      <c r="E19" s="8">
        <v>45462</v>
      </c>
      <c r="F19" s="32">
        <v>39600</v>
      </c>
      <c r="G19" s="32">
        <v>39600</v>
      </c>
      <c r="H19" s="74">
        <v>3300</v>
      </c>
      <c r="I19" s="25">
        <v>45627</v>
      </c>
      <c r="J19" s="70">
        <f>(Novembro!J19)-H19</f>
        <v>19800</v>
      </c>
    </row>
    <row r="20" spans="1:10" ht="13.5" customHeight="1" x14ac:dyDescent="0.25">
      <c r="A20" s="48" t="s">
        <v>44</v>
      </c>
      <c r="B20" s="36" t="s">
        <v>45</v>
      </c>
      <c r="C20" s="36" t="s">
        <v>104</v>
      </c>
      <c r="D20" s="40" t="s">
        <v>84</v>
      </c>
      <c r="E20" s="8">
        <v>45351</v>
      </c>
      <c r="F20" s="32">
        <v>20217.599999999999</v>
      </c>
      <c r="G20" s="32">
        <v>20217.599999999999</v>
      </c>
      <c r="H20" s="74">
        <v>1684.8</v>
      </c>
      <c r="I20" s="25">
        <v>45627</v>
      </c>
      <c r="J20" s="70">
        <f>(Novembro!J20)-H20</f>
        <v>5610.6899999999969</v>
      </c>
    </row>
    <row r="21" spans="1:10" ht="13.5" customHeight="1" x14ac:dyDescent="0.25">
      <c r="A21" s="48" t="s">
        <v>46</v>
      </c>
      <c r="B21" s="36" t="s">
        <v>47</v>
      </c>
      <c r="C21" s="36" t="s">
        <v>104</v>
      </c>
      <c r="D21" s="43" t="s">
        <v>85</v>
      </c>
      <c r="E21" s="69">
        <v>45449</v>
      </c>
      <c r="F21" s="32">
        <v>4320</v>
      </c>
      <c r="G21" s="32">
        <v>4320</v>
      </c>
      <c r="H21" s="74">
        <v>320</v>
      </c>
      <c r="I21" s="25">
        <v>45627</v>
      </c>
      <c r="J21" s="70">
        <f>(Novembro!J21)-H21</f>
        <v>3360</v>
      </c>
    </row>
    <row r="22" spans="1:10" ht="13.5" customHeight="1" x14ac:dyDescent="0.25">
      <c r="A22" s="48" t="s">
        <v>98</v>
      </c>
      <c r="B22" s="36" t="s">
        <v>99</v>
      </c>
      <c r="C22" s="36" t="s">
        <v>104</v>
      </c>
      <c r="D22" s="40" t="s">
        <v>87</v>
      </c>
      <c r="E22" s="8">
        <v>44952</v>
      </c>
      <c r="F22" s="32">
        <v>2640</v>
      </c>
      <c r="G22" s="32">
        <v>2640</v>
      </c>
      <c r="H22" s="74">
        <v>110</v>
      </c>
      <c r="I22" s="25">
        <v>45627</v>
      </c>
      <c r="J22" s="70">
        <f>(Novembro!J22)-H22</f>
        <v>220</v>
      </c>
    </row>
    <row r="23" spans="1:10" ht="13.5" customHeight="1" x14ac:dyDescent="0.25">
      <c r="A23" s="48" t="s">
        <v>89</v>
      </c>
      <c r="B23" s="36" t="s">
        <v>90</v>
      </c>
      <c r="C23" s="36" t="s">
        <v>104</v>
      </c>
      <c r="D23" s="40" t="s">
        <v>88</v>
      </c>
      <c r="E23" s="8">
        <v>45237</v>
      </c>
      <c r="F23" s="32">
        <v>51480</v>
      </c>
      <c r="G23" s="32">
        <v>54054</v>
      </c>
      <c r="H23" s="74">
        <v>4290</v>
      </c>
      <c r="I23" s="25">
        <v>45627</v>
      </c>
      <c r="J23" s="70">
        <f>(Novembro!J23)-H23</f>
        <v>42685.5</v>
      </c>
    </row>
    <row r="24" spans="1:10" ht="13.5" customHeight="1" x14ac:dyDescent="0.25">
      <c r="A24" s="48" t="s">
        <v>91</v>
      </c>
      <c r="B24" s="36" t="s">
        <v>92</v>
      </c>
      <c r="C24" s="36" t="s">
        <v>93</v>
      </c>
      <c r="D24" s="40" t="s">
        <v>94</v>
      </c>
      <c r="E24" s="8">
        <v>45408</v>
      </c>
      <c r="F24" s="32">
        <v>43122.720000000001</v>
      </c>
      <c r="G24" s="32">
        <v>43122.720000000001</v>
      </c>
      <c r="H24" s="74">
        <v>5109.03</v>
      </c>
      <c r="I24" s="25">
        <v>45627</v>
      </c>
      <c r="J24" s="70">
        <f>(Novembro!J24)-H24</f>
        <v>16421.840000000007</v>
      </c>
    </row>
    <row r="25" spans="1:10" ht="13.5" customHeight="1" x14ac:dyDescent="0.25">
      <c r="A25" s="48" t="s">
        <v>96</v>
      </c>
      <c r="B25" s="36" t="s">
        <v>97</v>
      </c>
      <c r="C25" s="36" t="s">
        <v>95</v>
      </c>
      <c r="D25" s="40" t="s">
        <v>94</v>
      </c>
      <c r="E25" s="8">
        <v>45411</v>
      </c>
      <c r="F25" s="32">
        <v>12558</v>
      </c>
      <c r="G25" s="32">
        <v>12558</v>
      </c>
      <c r="H25" s="74">
        <v>1015</v>
      </c>
      <c r="I25" s="25">
        <v>45627</v>
      </c>
      <c r="J25" s="70">
        <f>(Novembro!J25)-H25</f>
        <v>5582.5</v>
      </c>
    </row>
    <row r="26" spans="1:10" ht="13.5" customHeight="1" x14ac:dyDescent="0.25">
      <c r="A26" s="48" t="s">
        <v>48</v>
      </c>
      <c r="B26" s="36" t="s">
        <v>49</v>
      </c>
      <c r="C26" s="36" t="s">
        <v>66</v>
      </c>
      <c r="D26" s="40" t="s">
        <v>86</v>
      </c>
      <c r="E26" s="8">
        <v>45475</v>
      </c>
      <c r="F26" s="32">
        <v>279360.59999999998</v>
      </c>
      <c r="G26" s="32">
        <v>279360.59999999998</v>
      </c>
      <c r="H26" s="74">
        <v>14034.58</v>
      </c>
      <c r="I26" s="25">
        <v>45627</v>
      </c>
      <c r="J26" s="70">
        <f>(Novembro!J26)-H26</f>
        <v>176973.71999999997</v>
      </c>
    </row>
    <row r="27" spans="1:10" ht="13.5" customHeight="1" x14ac:dyDescent="0.25">
      <c r="A27" s="55" t="s">
        <v>129</v>
      </c>
      <c r="B27" s="36" t="s">
        <v>12</v>
      </c>
      <c r="C27" s="17" t="s">
        <v>130</v>
      </c>
      <c r="D27" s="40" t="s">
        <v>131</v>
      </c>
      <c r="E27" s="19">
        <v>45583</v>
      </c>
      <c r="F27" s="20">
        <v>19872</v>
      </c>
      <c r="G27" s="20">
        <v>19872</v>
      </c>
      <c r="H27" s="72">
        <v>892.4</v>
      </c>
      <c r="I27" s="25">
        <v>45627</v>
      </c>
      <c r="J27" s="70">
        <f>(Novembro!J27)-H27</f>
        <v>18979.599999999999</v>
      </c>
    </row>
    <row r="28" spans="1:10" ht="21" x14ac:dyDescent="0.35">
      <c r="A28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W. de Carvalho Andrade</cp:lastModifiedBy>
  <cp:lastPrinted>2025-02-11T17:37:06Z</cp:lastPrinted>
  <dcterms:created xsi:type="dcterms:W3CDTF">2021-07-19T15:33:04Z</dcterms:created>
  <dcterms:modified xsi:type="dcterms:W3CDTF">2025-02-11T19:03:54Z</dcterms:modified>
</cp:coreProperties>
</file>